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0 BIDS\20-015 INVENTORY MANAGEMENT\"/>
    </mc:Choice>
  </mc:AlternateContent>
  <bookViews>
    <workbookView xWindow="0" yWindow="0" windowWidth="25125" windowHeight="123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2" l="1"/>
  <c r="F85" i="2"/>
  <c r="F84" i="2"/>
  <c r="F83" i="2"/>
  <c r="H83" i="2" s="1"/>
  <c r="C93" i="2" l="1"/>
  <c r="G93" i="2" s="1"/>
  <c r="C92" i="2"/>
  <c r="C91" i="2"/>
  <c r="G91" i="2" s="1"/>
  <c r="C90" i="2"/>
  <c r="G90" i="2" s="1"/>
  <c r="F92" i="2" s="1"/>
  <c r="G92" i="2" s="1"/>
  <c r="H86" i="2"/>
  <c r="H85" i="2"/>
  <c r="H84" i="2"/>
  <c r="H90" i="2" l="1"/>
  <c r="H93" i="2"/>
  <c r="H92" i="2"/>
  <c r="B72" i="2"/>
  <c r="C66" i="2"/>
  <c r="C74" i="2" s="1"/>
  <c r="B64" i="2"/>
  <c r="F64" i="2" s="1"/>
  <c r="F66" i="2" s="1"/>
  <c r="F67" i="2" s="1"/>
  <c r="F74" i="2" s="1"/>
  <c r="B63" i="2"/>
  <c r="F52" i="2"/>
  <c r="F54" i="2" s="1"/>
  <c r="E52" i="2"/>
  <c r="E54" i="2" s="1"/>
  <c r="D52" i="2"/>
  <c r="D54" i="2" s="1"/>
  <c r="C52" i="2"/>
  <c r="C54" i="2" s="1"/>
  <c r="B52" i="2"/>
  <c r="B46" i="2"/>
  <c r="B26" i="2"/>
  <c r="B54" i="2" l="1"/>
  <c r="H54" i="2" s="1"/>
  <c r="B66" i="2"/>
  <c r="B74" i="2" s="1"/>
  <c r="E64" i="2"/>
  <c r="E66" i="2" s="1"/>
  <c r="E67" i="2" s="1"/>
  <c r="E74" i="2" s="1"/>
  <c r="D64" i="2"/>
  <c r="D66" i="2" s="1"/>
  <c r="D67" i="2" s="1"/>
  <c r="D74" i="2" s="1"/>
  <c r="F35" i="2"/>
  <c r="E35" i="2"/>
  <c r="D35" i="2"/>
  <c r="C35" i="2"/>
  <c r="B33" i="2"/>
  <c r="B29" i="2"/>
  <c r="F18" i="2"/>
  <c r="E18" i="2"/>
  <c r="D18" i="2"/>
  <c r="C18" i="2"/>
  <c r="B16" i="2"/>
  <c r="H74" i="2" l="1"/>
  <c r="B35" i="2"/>
  <c r="H35" i="2" s="1"/>
  <c r="B10" i="2"/>
  <c r="B9" i="2"/>
  <c r="B12" i="2" l="1"/>
  <c r="B18" i="2" s="1"/>
  <c r="H18" i="2" s="1"/>
</calcChain>
</file>

<file path=xl/sharedStrings.xml><?xml version="1.0" encoding="utf-8"?>
<sst xmlns="http://schemas.openxmlformats.org/spreadsheetml/2006/main" count="93" uniqueCount="44">
  <si>
    <t>Year 1</t>
  </si>
  <si>
    <t>Year 3</t>
  </si>
  <si>
    <t>Year 4</t>
  </si>
  <si>
    <t>Year 5</t>
  </si>
  <si>
    <t xml:space="preserve"> Year 2</t>
  </si>
  <si>
    <t>Primero Edge Hosting</t>
  </si>
  <si>
    <t>Schools</t>
  </si>
  <si>
    <t>Set up</t>
  </si>
  <si>
    <t>Training</t>
  </si>
  <si>
    <t>Management</t>
  </si>
  <si>
    <t>CO License (1)</t>
  </si>
  <si>
    <t>Site BOH (38)</t>
  </si>
  <si>
    <t>School Café (38)</t>
  </si>
  <si>
    <t>Bid (1)</t>
  </si>
  <si>
    <t>New Pricing: 12-18-19 - Includes School Café &amp; Support DISCOUNTED</t>
  </si>
  <si>
    <t>Harris Schools</t>
  </si>
  <si>
    <t xml:space="preserve">TOTAL </t>
  </si>
  <si>
    <t>TOTAL Set up /training</t>
  </si>
  <si>
    <t>TOTAL 5 Years</t>
  </si>
  <si>
    <t>Heartland</t>
  </si>
  <si>
    <t xml:space="preserve">PCS Revenue Control </t>
  </si>
  <si>
    <t>Misc Charges</t>
  </si>
  <si>
    <t>Annural Fee</t>
  </si>
  <si>
    <t xml:space="preserve"> </t>
  </si>
  <si>
    <t>Vendor</t>
  </si>
  <si>
    <t>Evaluator 1</t>
  </si>
  <si>
    <t>Evaluator 2</t>
  </si>
  <si>
    <t>Evaluator 3</t>
  </si>
  <si>
    <t>Evaluator 4</t>
  </si>
  <si>
    <t>Total Technical Score</t>
  </si>
  <si>
    <t>Total Score</t>
  </si>
  <si>
    <t>Cost</t>
  </si>
  <si>
    <t>Yearly Maintenance</t>
  </si>
  <si>
    <t>Implementation Training</t>
  </si>
  <si>
    <t>5 Year Cost</t>
  </si>
  <si>
    <t>RFP 20-015 SNP Inventory System Evaluation Worksheet</t>
  </si>
  <si>
    <t>Harris School</t>
  </si>
  <si>
    <t>Hartland</t>
  </si>
  <si>
    <t xml:space="preserve">PCS </t>
  </si>
  <si>
    <t>Primero Edge</t>
  </si>
  <si>
    <t>Cost Pts. Avail 2000</t>
  </si>
  <si>
    <t>20-015 SNP Inventory Management AWARD</t>
  </si>
  <si>
    <t>AWARDED TO PRIRMERO EDGE</t>
  </si>
  <si>
    <t>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</si>
</sst>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4" fontId="0" fillId="0" borderId="1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0" fontId="1" fillId="2" borderId="4" xfId="0" applyFont="1" applyFill="1" applyBorder="1"/>
    <xf numFmtId="164" fontId="0" fillId="4" borderId="4" xfId="0" applyNumberFormat="1" applyFill="1" applyBorder="1"/>
    <xf numFmtId="0" fontId="0" fillId="5" borderId="1" xfId="0" applyFill="1" applyBorder="1"/>
    <xf numFmtId="164" fontId="0" fillId="5" borderId="4" xfId="0" applyNumberFormat="1" applyFill="1" applyBorder="1"/>
    <xf numFmtId="164" fontId="0" fillId="0" borderId="5" xfId="0" applyNumberFormat="1" applyBorder="1"/>
    <xf numFmtId="0" fontId="0" fillId="0" borderId="0" xfId="0" applyBorder="1"/>
    <xf numFmtId="0" fontId="0" fillId="0" borderId="0" xfId="0" applyFill="1" applyBorder="1" applyAlignment="1"/>
    <xf numFmtId="0" fontId="0" fillId="6" borderId="0" xfId="0" applyFill="1"/>
    <xf numFmtId="164" fontId="0" fillId="6" borderId="0" xfId="0" applyNumberFormat="1" applyFill="1"/>
    <xf numFmtId="49" fontId="0" fillId="6" borderId="0" xfId="0" applyNumberFormat="1" applyFill="1" applyAlignment="1">
      <alignment horizontal="center"/>
    </xf>
    <xf numFmtId="44" fontId="0" fillId="6" borderId="0" xfId="1" applyFont="1" applyFill="1"/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6" borderId="12" xfId="0" applyFill="1" applyBorder="1"/>
    <xf numFmtId="0" fontId="0" fillId="6" borderId="4" xfId="0" applyFill="1" applyBorder="1"/>
    <xf numFmtId="0" fontId="0" fillId="6" borderId="13" xfId="0" applyFill="1" applyBorder="1"/>
    <xf numFmtId="1" fontId="0" fillId="6" borderId="4" xfId="0" applyNumberFormat="1" applyFill="1" applyBorder="1"/>
    <xf numFmtId="1" fontId="0" fillId="6" borderId="14" xfId="0" applyNumberFormat="1" applyFill="1" applyBorder="1"/>
    <xf numFmtId="0" fontId="0" fillId="6" borderId="15" xfId="0" applyFill="1" applyBorder="1"/>
    <xf numFmtId="0" fontId="0" fillId="6" borderId="1" xfId="0" applyFill="1" applyBorder="1"/>
    <xf numFmtId="1" fontId="0" fillId="6" borderId="1" xfId="0" applyNumberFormat="1" applyFill="1" applyBorder="1"/>
    <xf numFmtId="1" fontId="0" fillId="6" borderId="17" xfId="0" applyNumberFormat="1" applyFill="1" applyBorder="1"/>
    <xf numFmtId="164" fontId="1" fillId="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 wrapText="1"/>
    </xf>
    <xf numFmtId="164" fontId="0" fillId="6" borderId="4" xfId="0" applyNumberFormat="1" applyFill="1" applyBorder="1"/>
    <xf numFmtId="164" fontId="0" fillId="6" borderId="13" xfId="0" applyNumberFormat="1" applyFill="1" applyBorder="1"/>
    <xf numFmtId="164" fontId="0" fillId="6" borderId="1" xfId="0" applyNumberFormat="1" applyFill="1" applyBorder="1"/>
    <xf numFmtId="164" fontId="0" fillId="6" borderId="16" xfId="0" applyNumberFormat="1" applyFill="1" applyBorder="1"/>
    <xf numFmtId="0" fontId="1" fillId="6" borderId="0" xfId="0" applyFont="1" applyFill="1" applyBorder="1" applyAlignment="1"/>
    <xf numFmtId="0" fontId="1" fillId="6" borderId="1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/>
    <xf numFmtId="0" fontId="0" fillId="0" borderId="15" xfId="0" applyBorder="1"/>
    <xf numFmtId="4" fontId="0" fillId="4" borderId="15" xfId="0" applyNumberFormat="1" applyFill="1" applyBorder="1" applyAlignment="1">
      <alignment wrapText="1"/>
    </xf>
    <xf numFmtId="0" fontId="0" fillId="5" borderId="15" xfId="0" applyFill="1" applyBorder="1"/>
    <xf numFmtId="0" fontId="0" fillId="0" borderId="21" xfId="0" applyBorder="1"/>
    <xf numFmtId="0" fontId="0" fillId="0" borderId="23" xfId="0" applyBorder="1"/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/>
    <xf numFmtId="0" fontId="0" fillId="4" borderId="22" xfId="0" applyFill="1" applyBorder="1"/>
    <xf numFmtId="0" fontId="0" fillId="4" borderId="24" xfId="0" applyFill="1" applyBorder="1"/>
    <xf numFmtId="164" fontId="0" fillId="4" borderId="5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41" workbookViewId="0">
      <selection activeCell="K55" sqref="K55"/>
    </sheetView>
  </sheetViews>
  <sheetFormatPr defaultRowHeight="15" x14ac:dyDescent="0.25"/>
  <cols>
    <col min="1" max="1" width="21" bestFit="1" customWidth="1"/>
    <col min="2" max="2" width="11.140625" bestFit="1" customWidth="1"/>
    <col min="3" max="3" width="13.28515625" customWidth="1"/>
    <col min="4" max="5" width="10.140625" bestFit="1" customWidth="1"/>
    <col min="6" max="6" width="15.28515625" customWidth="1"/>
    <col min="7" max="7" width="15.85546875" customWidth="1"/>
    <col min="8" max="8" width="13.28515625" bestFit="1" customWidth="1"/>
  </cols>
  <sheetData>
    <row r="1" spans="1:6" ht="15.75" thickBot="1" x14ac:dyDescent="0.3">
      <c r="A1" s="56" t="s">
        <v>41</v>
      </c>
      <c r="B1" s="57"/>
      <c r="C1" s="57"/>
      <c r="D1" s="57"/>
      <c r="E1" s="57"/>
      <c r="F1" s="58"/>
    </row>
    <row r="2" spans="1:6" x14ac:dyDescent="0.25">
      <c r="A2" s="47" t="s">
        <v>42</v>
      </c>
      <c r="B2" s="48"/>
      <c r="C2" s="48"/>
      <c r="D2" s="48"/>
      <c r="E2" s="48"/>
      <c r="F2" s="49"/>
    </row>
    <row r="3" spans="1:6" x14ac:dyDescent="0.25">
      <c r="A3" s="50"/>
      <c r="B3" s="51"/>
      <c r="C3" s="51"/>
      <c r="D3" s="51"/>
      <c r="E3" s="51"/>
      <c r="F3" s="52"/>
    </row>
    <row r="4" spans="1:6" ht="15.75" thickBot="1" x14ac:dyDescent="0.3">
      <c r="A4" s="53"/>
      <c r="B4" s="54"/>
      <c r="C4" s="54"/>
      <c r="D4" s="54"/>
      <c r="E4" s="54"/>
      <c r="F4" s="55"/>
    </row>
    <row r="5" spans="1:6" x14ac:dyDescent="0.25">
      <c r="A5" s="40" t="s">
        <v>15</v>
      </c>
      <c r="B5" s="40"/>
      <c r="C5" s="40"/>
      <c r="D5" s="40"/>
      <c r="E5" s="40"/>
      <c r="F5" s="40"/>
    </row>
    <row r="6" spans="1:6" x14ac:dyDescent="0.25">
      <c r="A6" s="1"/>
      <c r="B6" s="3" t="s">
        <v>0</v>
      </c>
      <c r="C6" s="3" t="s">
        <v>4</v>
      </c>
      <c r="D6" s="3" t="s">
        <v>1</v>
      </c>
      <c r="E6" s="3" t="s">
        <v>2</v>
      </c>
      <c r="F6" s="3" t="s">
        <v>3</v>
      </c>
    </row>
    <row r="7" spans="1:6" x14ac:dyDescent="0.25">
      <c r="A7" s="1" t="s">
        <v>6</v>
      </c>
      <c r="B7" s="1">
        <v>38</v>
      </c>
      <c r="C7" s="1"/>
      <c r="D7" s="1"/>
      <c r="E7" s="1"/>
      <c r="F7" s="1"/>
    </row>
    <row r="8" spans="1:6" x14ac:dyDescent="0.25">
      <c r="A8" s="1" t="s">
        <v>10</v>
      </c>
      <c r="B8" s="2">
        <v>950</v>
      </c>
      <c r="C8" s="2"/>
      <c r="D8" s="2"/>
      <c r="E8" s="2"/>
      <c r="F8" s="2"/>
    </row>
    <row r="9" spans="1:6" x14ac:dyDescent="0.25">
      <c r="A9" s="1" t="s">
        <v>11</v>
      </c>
      <c r="B9" s="2">
        <f>SUM(B7*595)</f>
        <v>22610</v>
      </c>
      <c r="C9" s="2"/>
      <c r="D9" s="2"/>
      <c r="E9" s="2"/>
      <c r="F9" s="2"/>
    </row>
    <row r="10" spans="1:6" x14ac:dyDescent="0.25">
      <c r="A10" s="1" t="s">
        <v>12</v>
      </c>
      <c r="B10" s="2">
        <f>SUM(B7*130.9)</f>
        <v>4974.2</v>
      </c>
      <c r="C10" s="2"/>
      <c r="D10" s="2"/>
      <c r="E10" s="2"/>
      <c r="F10" s="2"/>
    </row>
    <row r="11" spans="1:6" ht="15.75" thickBot="1" x14ac:dyDescent="0.3">
      <c r="A11" s="1" t="s">
        <v>13</v>
      </c>
      <c r="B11" s="6">
        <v>427.9</v>
      </c>
      <c r="C11" s="6"/>
      <c r="D11" s="6"/>
      <c r="E11" s="6"/>
      <c r="F11" s="6"/>
    </row>
    <row r="12" spans="1:6" x14ac:dyDescent="0.25">
      <c r="A12" s="1" t="s">
        <v>16</v>
      </c>
      <c r="B12" s="5">
        <f>SUM(B8:B11)</f>
        <v>28962.100000000002</v>
      </c>
      <c r="C12" s="5">
        <v>12686.3</v>
      </c>
      <c r="D12" s="5">
        <v>12686.3</v>
      </c>
      <c r="E12" s="5">
        <v>12686.3</v>
      </c>
      <c r="F12" s="5">
        <v>12686.3</v>
      </c>
    </row>
    <row r="13" spans="1:6" x14ac:dyDescent="0.25">
      <c r="A13" s="9"/>
      <c r="B13" s="10"/>
      <c r="C13" s="10"/>
      <c r="D13" s="10"/>
      <c r="E13" s="10"/>
      <c r="F13" s="10"/>
    </row>
    <row r="14" spans="1:6" x14ac:dyDescent="0.25">
      <c r="A14" s="1" t="s">
        <v>7</v>
      </c>
      <c r="B14" s="2">
        <v>2995</v>
      </c>
      <c r="C14" s="4"/>
      <c r="D14" s="4"/>
      <c r="E14" s="4"/>
      <c r="F14" s="4"/>
    </row>
    <row r="15" spans="1:6" x14ac:dyDescent="0.25">
      <c r="A15" s="1" t="s">
        <v>8</v>
      </c>
      <c r="B15" s="2">
        <v>12075</v>
      </c>
      <c r="C15" s="4"/>
      <c r="D15" s="4"/>
      <c r="E15" s="4"/>
      <c r="F15" s="4"/>
    </row>
    <row r="16" spans="1:6" ht="23.25" customHeight="1" x14ac:dyDescent="0.25">
      <c r="A16" s="1" t="s">
        <v>17</v>
      </c>
      <c r="B16" s="2">
        <f>SUM(B14:B15)</f>
        <v>15070</v>
      </c>
      <c r="C16" s="4"/>
      <c r="D16" s="4"/>
      <c r="E16" s="4"/>
      <c r="F16" s="4"/>
    </row>
    <row r="17" spans="1:8" ht="15.75" thickBot="1" x14ac:dyDescent="0.3">
      <c r="H17" t="s">
        <v>18</v>
      </c>
    </row>
    <row r="18" spans="1:8" ht="15.75" thickBot="1" x14ac:dyDescent="0.3">
      <c r="B18" s="2">
        <f>B16+B12</f>
        <v>44032.100000000006</v>
      </c>
      <c r="C18" s="2">
        <f>C12</f>
        <v>12686.3</v>
      </c>
      <c r="D18" s="2">
        <f t="shared" ref="D18:F18" si="0">D12</f>
        <v>12686.3</v>
      </c>
      <c r="E18" s="2">
        <f t="shared" si="0"/>
        <v>12686.3</v>
      </c>
      <c r="F18" s="2">
        <f t="shared" si="0"/>
        <v>12686.3</v>
      </c>
      <c r="H18" s="11">
        <f>SUM(B18:G18)</f>
        <v>94777.300000000017</v>
      </c>
    </row>
    <row r="22" spans="1:8" x14ac:dyDescent="0.25">
      <c r="A22" s="40" t="s">
        <v>19</v>
      </c>
      <c r="B22" s="40"/>
      <c r="C22" s="40"/>
      <c r="D22" s="40"/>
      <c r="E22" s="40"/>
      <c r="F22" s="40"/>
    </row>
    <row r="23" spans="1:8" x14ac:dyDescent="0.25">
      <c r="A23" s="1"/>
      <c r="B23" s="3" t="s">
        <v>0</v>
      </c>
      <c r="C23" s="3" t="s">
        <v>4</v>
      </c>
      <c r="D23" s="3" t="s">
        <v>1</v>
      </c>
      <c r="E23" s="3" t="s">
        <v>2</v>
      </c>
      <c r="F23" s="3" t="s">
        <v>3</v>
      </c>
    </row>
    <row r="24" spans="1:8" x14ac:dyDescent="0.25">
      <c r="A24" s="1" t="s">
        <v>6</v>
      </c>
      <c r="B24" s="1">
        <v>38</v>
      </c>
      <c r="C24" s="1"/>
      <c r="D24" s="1"/>
      <c r="E24" s="1"/>
      <c r="F24" s="1"/>
    </row>
    <row r="25" spans="1:8" x14ac:dyDescent="0.25">
      <c r="A25" s="1" t="s">
        <v>10</v>
      </c>
      <c r="B25" s="2"/>
      <c r="C25" s="2"/>
      <c r="D25" s="2"/>
      <c r="E25" s="2"/>
      <c r="F25" s="2"/>
    </row>
    <row r="26" spans="1:8" x14ac:dyDescent="0.25">
      <c r="A26" s="1" t="s">
        <v>11</v>
      </c>
      <c r="B26" s="2">
        <f>SUM(B24*212.51)</f>
        <v>8075.3799999999992</v>
      </c>
      <c r="C26" s="2"/>
      <c r="D26" s="2"/>
      <c r="E26" s="2"/>
      <c r="F26" s="2"/>
    </row>
    <row r="27" spans="1:8" x14ac:dyDescent="0.25">
      <c r="A27" s="1" t="s">
        <v>12</v>
      </c>
      <c r="B27" s="2"/>
      <c r="C27" s="2"/>
      <c r="D27" s="2"/>
      <c r="E27" s="2"/>
      <c r="F27" s="2"/>
    </row>
    <row r="28" spans="1:8" ht="15.75" thickBot="1" x14ac:dyDescent="0.3">
      <c r="A28" s="1" t="s">
        <v>13</v>
      </c>
      <c r="B28" s="6"/>
      <c r="C28" s="6"/>
      <c r="D28" s="6"/>
      <c r="E28" s="6"/>
      <c r="F28" s="6"/>
    </row>
    <row r="29" spans="1:8" x14ac:dyDescent="0.25">
      <c r="A29" s="1" t="s">
        <v>16</v>
      </c>
      <c r="B29" s="5">
        <f>SUM(B25:B28)</f>
        <v>8075.3799999999992</v>
      </c>
      <c r="C29" s="5">
        <v>9250</v>
      </c>
      <c r="D29" s="5">
        <v>9250</v>
      </c>
      <c r="E29" s="5">
        <v>9250</v>
      </c>
      <c r="F29" s="5">
        <v>9250</v>
      </c>
    </row>
    <row r="30" spans="1:8" x14ac:dyDescent="0.25">
      <c r="A30" s="9"/>
      <c r="B30" s="10"/>
      <c r="C30" s="10"/>
      <c r="D30" s="10"/>
      <c r="E30" s="10"/>
      <c r="F30" s="10"/>
    </row>
    <row r="31" spans="1:8" x14ac:dyDescent="0.25">
      <c r="A31" s="1" t="s">
        <v>7</v>
      </c>
      <c r="B31" s="2"/>
      <c r="C31" s="4"/>
      <c r="D31" s="4"/>
      <c r="E31" s="4"/>
      <c r="F31" s="4"/>
    </row>
    <row r="32" spans="1:8" x14ac:dyDescent="0.25">
      <c r="A32" s="1" t="s">
        <v>8</v>
      </c>
      <c r="B32" s="2">
        <v>8468</v>
      </c>
      <c r="C32" s="4"/>
      <c r="D32" s="4"/>
      <c r="E32" s="4"/>
      <c r="F32" s="4"/>
    </row>
    <row r="33" spans="1:8" x14ac:dyDescent="0.25">
      <c r="A33" s="1" t="s">
        <v>17</v>
      </c>
      <c r="B33" s="2">
        <f>SUM(B31:B32)</f>
        <v>8468</v>
      </c>
      <c r="C33" s="4"/>
      <c r="D33" s="4"/>
      <c r="E33" s="4"/>
      <c r="F33" s="4"/>
    </row>
    <row r="34" spans="1:8" ht="15.75" thickBot="1" x14ac:dyDescent="0.3">
      <c r="H34" t="s">
        <v>18</v>
      </c>
    </row>
    <row r="35" spans="1:8" ht="15.75" thickBot="1" x14ac:dyDescent="0.3">
      <c r="B35" s="2">
        <f>B33+B29</f>
        <v>16543.379999999997</v>
      </c>
      <c r="C35" s="2">
        <f>C29</f>
        <v>9250</v>
      </c>
      <c r="D35" s="2">
        <f t="shared" ref="D35:F35" si="1">D29</f>
        <v>9250</v>
      </c>
      <c r="E35" s="2">
        <f t="shared" si="1"/>
        <v>9250</v>
      </c>
      <c r="F35" s="2">
        <f t="shared" si="1"/>
        <v>9250</v>
      </c>
      <c r="H35" s="11">
        <f>SUM(B35:G35)</f>
        <v>53543.38</v>
      </c>
    </row>
    <row r="39" spans="1:8" x14ac:dyDescent="0.25">
      <c r="A39" s="40" t="s">
        <v>20</v>
      </c>
      <c r="B39" s="40"/>
      <c r="C39" s="40"/>
      <c r="D39" s="40"/>
      <c r="E39" s="40"/>
      <c r="F39" s="40"/>
    </row>
    <row r="40" spans="1:8" x14ac:dyDescent="0.25">
      <c r="A40" s="1"/>
      <c r="B40" s="3" t="s">
        <v>0</v>
      </c>
      <c r="C40" s="3" t="s">
        <v>4</v>
      </c>
      <c r="D40" s="3" t="s">
        <v>1</v>
      </c>
      <c r="E40" s="3" t="s">
        <v>2</v>
      </c>
      <c r="F40" s="3" t="s">
        <v>3</v>
      </c>
    </row>
    <row r="41" spans="1:8" x14ac:dyDescent="0.25">
      <c r="A41" s="1" t="s">
        <v>6</v>
      </c>
      <c r="B41" s="1">
        <v>38</v>
      </c>
      <c r="C41" s="1"/>
      <c r="D41" s="1"/>
      <c r="E41" s="1"/>
      <c r="F41" s="1"/>
    </row>
    <row r="42" spans="1:8" x14ac:dyDescent="0.25">
      <c r="A42" s="1" t="s">
        <v>10</v>
      </c>
      <c r="B42" s="2"/>
      <c r="C42" s="2"/>
      <c r="D42" s="2"/>
      <c r="E42" s="2"/>
      <c r="F42" s="2"/>
    </row>
    <row r="43" spans="1:8" x14ac:dyDescent="0.25">
      <c r="A43" s="1" t="s">
        <v>11</v>
      </c>
      <c r="B43" s="2">
        <v>17921.75</v>
      </c>
      <c r="C43" s="2"/>
      <c r="D43" s="2"/>
      <c r="E43" s="2"/>
      <c r="F43" s="2"/>
    </row>
    <row r="44" spans="1:8" x14ac:dyDescent="0.25">
      <c r="A44" s="1" t="s">
        <v>12</v>
      </c>
      <c r="B44" s="2"/>
      <c r="C44" s="2"/>
      <c r="D44" s="2"/>
      <c r="E44" s="2"/>
      <c r="F44" s="2"/>
    </row>
    <row r="45" spans="1:8" ht="15.75" thickBot="1" x14ac:dyDescent="0.3">
      <c r="A45" s="1" t="s">
        <v>13</v>
      </c>
      <c r="B45" s="6"/>
      <c r="C45" s="6"/>
      <c r="D45" s="6"/>
      <c r="E45" s="6"/>
      <c r="F45" s="6"/>
    </row>
    <row r="46" spans="1:8" x14ac:dyDescent="0.25">
      <c r="A46" s="1" t="s">
        <v>16</v>
      </c>
      <c r="B46" s="5">
        <f>SUM(B42:B45)</f>
        <v>17921.75</v>
      </c>
      <c r="C46" s="5">
        <v>7980</v>
      </c>
      <c r="D46" s="5">
        <v>7980</v>
      </c>
      <c r="E46" s="5">
        <v>7980</v>
      </c>
      <c r="F46" s="5">
        <v>7980</v>
      </c>
    </row>
    <row r="47" spans="1:8" x14ac:dyDescent="0.25">
      <c r="A47" s="9"/>
      <c r="B47" s="10"/>
      <c r="C47" s="10"/>
      <c r="D47" s="10"/>
      <c r="E47" s="10"/>
      <c r="F47" s="10"/>
    </row>
    <row r="48" spans="1:8" x14ac:dyDescent="0.25">
      <c r="A48" s="1" t="s">
        <v>7</v>
      </c>
      <c r="B48" s="2">
        <v>3525</v>
      </c>
      <c r="C48" s="4"/>
      <c r="D48" s="4"/>
      <c r="E48" s="4"/>
      <c r="F48" s="4"/>
    </row>
    <row r="49" spans="1:12" x14ac:dyDescent="0.25">
      <c r="A49" s="1" t="s">
        <v>8</v>
      </c>
      <c r="B49" s="2">
        <v>6875</v>
      </c>
      <c r="C49" s="4"/>
      <c r="D49" s="4"/>
      <c r="E49" s="4"/>
      <c r="F49" s="4"/>
    </row>
    <row r="50" spans="1:12" x14ac:dyDescent="0.25">
      <c r="A50" s="1" t="s">
        <v>21</v>
      </c>
      <c r="B50" s="2">
        <v>10000</v>
      </c>
      <c r="C50" s="4"/>
      <c r="D50" s="4"/>
      <c r="E50" s="4"/>
      <c r="F50" s="4"/>
    </row>
    <row r="51" spans="1:12" x14ac:dyDescent="0.25">
      <c r="A51" s="1" t="s">
        <v>22</v>
      </c>
      <c r="B51" s="2">
        <v>3420</v>
      </c>
      <c r="C51" s="4">
        <v>11400</v>
      </c>
      <c r="D51" s="4">
        <v>11400</v>
      </c>
      <c r="E51" s="4">
        <v>11400</v>
      </c>
      <c r="F51" s="4">
        <v>11400</v>
      </c>
    </row>
    <row r="52" spans="1:12" x14ac:dyDescent="0.25">
      <c r="A52" s="1" t="s">
        <v>17</v>
      </c>
      <c r="B52" s="2">
        <f>SUM(B48:B51)</f>
        <v>23820</v>
      </c>
      <c r="C52" s="2">
        <f t="shared" ref="C52" si="2">SUM(C48:C51)</f>
        <v>11400</v>
      </c>
      <c r="D52" s="2">
        <f t="shared" ref="D52" si="3">SUM(D48:D51)</f>
        <v>11400</v>
      </c>
      <c r="E52" s="2">
        <f t="shared" ref="E52" si="4">SUM(E48:E51)</f>
        <v>11400</v>
      </c>
      <c r="F52" s="2">
        <f t="shared" ref="F52" si="5">SUM(F48:F51)</f>
        <v>11400</v>
      </c>
    </row>
    <row r="53" spans="1:12" ht="15.75" thickBot="1" x14ac:dyDescent="0.3">
      <c r="H53" t="s">
        <v>18</v>
      </c>
    </row>
    <row r="54" spans="1:12" ht="15.75" thickBot="1" x14ac:dyDescent="0.3">
      <c r="B54" s="2">
        <f>B52+B46</f>
        <v>41741.75</v>
      </c>
      <c r="C54" s="2">
        <f>C46+C52</f>
        <v>19380</v>
      </c>
      <c r="D54" s="2">
        <f t="shared" ref="D54:F54" si="6">D46+D52</f>
        <v>19380</v>
      </c>
      <c r="E54" s="2">
        <f t="shared" si="6"/>
        <v>19380</v>
      </c>
      <c r="F54" s="2">
        <f t="shared" si="6"/>
        <v>19380</v>
      </c>
      <c r="H54" s="11">
        <f>SUM(B54:G54)</f>
        <v>119261.75</v>
      </c>
    </row>
    <row r="58" spans="1:12" ht="15.75" thickBot="1" x14ac:dyDescent="0.3">
      <c r="G58" s="12"/>
      <c r="H58" s="12"/>
      <c r="I58" s="12"/>
      <c r="J58" s="12"/>
      <c r="K58" s="12"/>
      <c r="L58" s="12"/>
    </row>
    <row r="59" spans="1:12" ht="15.75" thickBot="1" x14ac:dyDescent="0.3">
      <c r="A59" s="41" t="s">
        <v>5</v>
      </c>
      <c r="B59" s="42"/>
      <c r="C59" s="42"/>
      <c r="D59" s="42"/>
      <c r="E59" s="42"/>
      <c r="F59" s="43"/>
      <c r="G59" s="65" t="s">
        <v>43</v>
      </c>
      <c r="H59" s="66"/>
      <c r="I59" s="13"/>
      <c r="J59" s="13"/>
      <c r="K59" s="13"/>
      <c r="L59" s="13"/>
    </row>
    <row r="60" spans="1:12" x14ac:dyDescent="0.25">
      <c r="A60" s="59"/>
      <c r="B60" s="7" t="s">
        <v>0</v>
      </c>
      <c r="C60" s="7" t="s">
        <v>4</v>
      </c>
      <c r="D60" s="7" t="s">
        <v>1</v>
      </c>
      <c r="E60" s="7" t="s">
        <v>2</v>
      </c>
      <c r="F60" s="7" t="s">
        <v>3</v>
      </c>
      <c r="G60" s="67"/>
      <c r="H60" s="68"/>
    </row>
    <row r="61" spans="1:12" x14ac:dyDescent="0.25">
      <c r="A61" s="60" t="s">
        <v>6</v>
      </c>
      <c r="B61" s="1">
        <v>38</v>
      </c>
      <c r="C61" s="1"/>
      <c r="D61" s="1"/>
      <c r="E61" s="1"/>
      <c r="F61" s="1"/>
      <c r="G61" s="67"/>
      <c r="H61" s="68"/>
    </row>
    <row r="62" spans="1:12" x14ac:dyDescent="0.25">
      <c r="A62" s="60" t="s">
        <v>10</v>
      </c>
      <c r="B62" s="2">
        <v>995</v>
      </c>
      <c r="C62" s="2">
        <v>0</v>
      </c>
      <c r="D62" s="2">
        <v>995</v>
      </c>
      <c r="E62" s="2">
        <v>995</v>
      </c>
      <c r="F62" s="2">
        <v>995</v>
      </c>
      <c r="G62" s="67"/>
      <c r="H62" s="68"/>
    </row>
    <row r="63" spans="1:12" x14ac:dyDescent="0.25">
      <c r="A63" s="60" t="s">
        <v>11</v>
      </c>
      <c r="B63" s="2">
        <f>B61*795</f>
        <v>30210</v>
      </c>
      <c r="C63" s="2">
        <v>0</v>
      </c>
      <c r="D63" s="2">
        <v>30210</v>
      </c>
      <c r="E63" s="2">
        <v>30210</v>
      </c>
      <c r="F63" s="2">
        <v>30210</v>
      </c>
      <c r="G63" s="67"/>
      <c r="H63" s="68"/>
    </row>
    <row r="64" spans="1:12" x14ac:dyDescent="0.25">
      <c r="A64" s="60" t="s">
        <v>12</v>
      </c>
      <c r="B64" s="2">
        <f>B61*150</f>
        <v>5700</v>
      </c>
      <c r="C64" s="2">
        <v>0</v>
      </c>
      <c r="D64" s="2">
        <f>B64</f>
        <v>5700</v>
      </c>
      <c r="E64" s="2">
        <f>B64</f>
        <v>5700</v>
      </c>
      <c r="F64" s="2">
        <f>B64</f>
        <v>5700</v>
      </c>
      <c r="G64" s="67"/>
      <c r="H64" s="68"/>
    </row>
    <row r="65" spans="1:9" ht="15.75" thickBot="1" x14ac:dyDescent="0.3">
      <c r="A65" s="60" t="s">
        <v>13</v>
      </c>
      <c r="B65" s="6">
        <v>695</v>
      </c>
      <c r="C65" s="6">
        <v>0</v>
      </c>
      <c r="D65" s="6">
        <v>695</v>
      </c>
      <c r="E65" s="6">
        <v>695</v>
      </c>
      <c r="F65" s="6">
        <v>695</v>
      </c>
      <c r="G65" s="67"/>
      <c r="H65" s="68"/>
    </row>
    <row r="66" spans="1:9" x14ac:dyDescent="0.25">
      <c r="A66" s="60"/>
      <c r="B66" s="5">
        <f>((SUM(B62:B65))/12)*5</f>
        <v>15666.666666666668</v>
      </c>
      <c r="C66" s="5">
        <f t="shared" ref="C66" si="7">SUM(C62:C65)</f>
        <v>0</v>
      </c>
      <c r="D66" s="5">
        <f t="shared" ref="D66:F66" si="8">SUM(D62:D65)</f>
        <v>37600</v>
      </c>
      <c r="E66" s="5">
        <f t="shared" si="8"/>
        <v>37600</v>
      </c>
      <c r="F66" s="5">
        <f t="shared" si="8"/>
        <v>37600</v>
      </c>
      <c r="G66" s="67"/>
      <c r="H66" s="68"/>
    </row>
    <row r="67" spans="1:9" ht="42.75" customHeight="1" x14ac:dyDescent="0.25">
      <c r="A67" s="61" t="s">
        <v>14</v>
      </c>
      <c r="B67" s="8"/>
      <c r="C67" s="8"/>
      <c r="D67" s="8">
        <f>D66*0.9</f>
        <v>33840</v>
      </c>
      <c r="E67" s="8">
        <f t="shared" ref="E67:F67" si="9">E66*0.9</f>
        <v>33840</v>
      </c>
      <c r="F67" s="8">
        <f t="shared" si="9"/>
        <v>33840</v>
      </c>
      <c r="G67" s="67"/>
      <c r="H67" s="68"/>
    </row>
    <row r="68" spans="1:9" x14ac:dyDescent="0.25">
      <c r="A68" s="62"/>
      <c r="B68" s="10"/>
      <c r="C68" s="10"/>
      <c r="D68" s="10"/>
      <c r="E68" s="10"/>
      <c r="F68" s="10"/>
      <c r="G68" s="69"/>
      <c r="H68" s="70"/>
    </row>
    <row r="69" spans="1:9" x14ac:dyDescent="0.25">
      <c r="A69" s="60" t="s">
        <v>7</v>
      </c>
      <c r="B69" s="4">
        <v>4975</v>
      </c>
      <c r="C69" s="4"/>
      <c r="D69" s="4"/>
      <c r="E69" s="4"/>
      <c r="F69" s="4"/>
      <c r="G69" s="69"/>
      <c r="H69" s="70"/>
    </row>
    <row r="70" spans="1:9" x14ac:dyDescent="0.25">
      <c r="A70" s="60" t="s">
        <v>8</v>
      </c>
      <c r="B70" s="4">
        <v>3600</v>
      </c>
      <c r="C70" s="4"/>
      <c r="D70" s="4"/>
      <c r="E70" s="4"/>
      <c r="F70" s="4"/>
      <c r="G70" s="69"/>
      <c r="H70" s="70"/>
    </row>
    <row r="71" spans="1:9" x14ac:dyDescent="0.25">
      <c r="A71" s="60" t="s">
        <v>9</v>
      </c>
      <c r="B71" s="4">
        <v>8985</v>
      </c>
      <c r="C71" s="4"/>
      <c r="D71" s="4"/>
      <c r="E71" s="4"/>
      <c r="F71" s="4"/>
      <c r="G71" s="69"/>
      <c r="H71" s="70"/>
    </row>
    <row r="72" spans="1:9" x14ac:dyDescent="0.25">
      <c r="A72" s="60"/>
      <c r="B72" s="4">
        <f>SUM(B69:B71)</f>
        <v>17560</v>
      </c>
      <c r="C72" s="4"/>
      <c r="D72" s="4"/>
      <c r="E72" s="4"/>
      <c r="F72" s="4"/>
      <c r="G72" s="69"/>
      <c r="H72" s="70"/>
    </row>
    <row r="73" spans="1:9" ht="15.75" thickBot="1" x14ac:dyDescent="0.3">
      <c r="A73" s="63"/>
      <c r="B73" s="12"/>
      <c r="C73" s="12"/>
      <c r="D73" s="12"/>
      <c r="E73" s="12"/>
      <c r="F73" s="12"/>
      <c r="G73" s="69"/>
      <c r="H73" s="70" t="s">
        <v>18</v>
      </c>
    </row>
    <row r="74" spans="1:9" ht="15.75" thickBot="1" x14ac:dyDescent="0.3">
      <c r="A74" s="64"/>
      <c r="B74" s="6">
        <f>B66+B72</f>
        <v>33226.666666666672</v>
      </c>
      <c r="C74" s="6">
        <f>C66+C72</f>
        <v>0</v>
      </c>
      <c r="D74" s="6">
        <f>D67+D72</f>
        <v>33840</v>
      </c>
      <c r="E74" s="6">
        <f t="shared" ref="E74:F74" si="10">E67+E72</f>
        <v>33840</v>
      </c>
      <c r="F74" s="6">
        <f t="shared" si="10"/>
        <v>33840</v>
      </c>
      <c r="G74" s="71"/>
      <c r="H74" s="72">
        <f>SUM(B74:G74)</f>
        <v>134746.66666666669</v>
      </c>
    </row>
    <row r="79" spans="1:9" ht="15.75" thickBot="1" x14ac:dyDescent="0.3"/>
    <row r="80" spans="1:9" s="14" customFormat="1" ht="15.75" thickBot="1" x14ac:dyDescent="0.3">
      <c r="A80" s="44" t="s">
        <v>35</v>
      </c>
      <c r="B80" s="45"/>
      <c r="C80" s="45"/>
      <c r="D80" s="45"/>
      <c r="E80" s="45"/>
      <c r="F80" s="45"/>
      <c r="G80" s="45"/>
      <c r="H80" s="46"/>
      <c r="I80" s="37"/>
    </row>
    <row r="81" spans="1:11" s="14" customFormat="1" ht="15.75" thickBot="1" x14ac:dyDescent="0.3">
      <c r="B81" s="15"/>
      <c r="C81" s="15"/>
      <c r="D81" s="15"/>
      <c r="E81" s="15"/>
      <c r="F81" s="15"/>
      <c r="G81" s="15"/>
      <c r="H81" s="16"/>
      <c r="J81" s="17"/>
      <c r="K81" s="14" t="s">
        <v>23</v>
      </c>
    </row>
    <row r="82" spans="1:11" s="14" customFormat="1" ht="33.75" customHeight="1" thickBot="1" x14ac:dyDescent="0.3">
      <c r="A82" s="18" t="s">
        <v>24</v>
      </c>
      <c r="B82" s="19" t="s">
        <v>25</v>
      </c>
      <c r="C82" s="19" t="s">
        <v>26</v>
      </c>
      <c r="D82" s="19" t="s">
        <v>27</v>
      </c>
      <c r="E82" s="19" t="s">
        <v>28</v>
      </c>
      <c r="F82" s="20" t="s">
        <v>29</v>
      </c>
      <c r="G82" s="20" t="s">
        <v>40</v>
      </c>
      <c r="H82" s="21" t="s">
        <v>30</v>
      </c>
      <c r="J82" s="17"/>
    </row>
    <row r="83" spans="1:11" s="14" customFormat="1" x14ac:dyDescent="0.25">
      <c r="A83" s="22" t="s">
        <v>36</v>
      </c>
      <c r="B83" s="23">
        <v>1250</v>
      </c>
      <c r="C83" s="23">
        <v>1950</v>
      </c>
      <c r="D83" s="23">
        <v>2275</v>
      </c>
      <c r="E83" s="23">
        <v>2070</v>
      </c>
      <c r="F83" s="24">
        <f>SUM(B83:E83)</f>
        <v>7545</v>
      </c>
      <c r="G83" s="25">
        <v>1130</v>
      </c>
      <c r="H83" s="26">
        <f>F83+G83</f>
        <v>8675</v>
      </c>
      <c r="J83" s="17"/>
    </row>
    <row r="84" spans="1:11" s="14" customFormat="1" x14ac:dyDescent="0.25">
      <c r="A84" s="27" t="s">
        <v>37</v>
      </c>
      <c r="B84" s="28">
        <v>1850</v>
      </c>
      <c r="C84" s="28">
        <v>2250</v>
      </c>
      <c r="D84" s="28">
        <v>2545</v>
      </c>
      <c r="E84" s="28">
        <v>1920</v>
      </c>
      <c r="F84" s="24">
        <f t="shared" ref="F84:F86" si="11">SUM(B84:E84)</f>
        <v>8565</v>
      </c>
      <c r="G84" s="29">
        <v>2000</v>
      </c>
      <c r="H84" s="30">
        <f t="shared" ref="H84:H86" si="12">F84+G84</f>
        <v>10565</v>
      </c>
      <c r="J84" s="17"/>
    </row>
    <row r="85" spans="1:11" s="14" customFormat="1" x14ac:dyDescent="0.25">
      <c r="A85" s="27" t="s">
        <v>38</v>
      </c>
      <c r="B85" s="28">
        <v>1025</v>
      </c>
      <c r="C85" s="28">
        <v>1800</v>
      </c>
      <c r="D85" s="28">
        <v>2250</v>
      </c>
      <c r="E85" s="28">
        <v>765</v>
      </c>
      <c r="F85" s="24">
        <f t="shared" si="11"/>
        <v>5840</v>
      </c>
      <c r="G85" s="29">
        <v>900</v>
      </c>
      <c r="H85" s="30">
        <f t="shared" si="12"/>
        <v>6740</v>
      </c>
      <c r="J85" s="17"/>
    </row>
    <row r="86" spans="1:11" s="14" customFormat="1" x14ac:dyDescent="0.25">
      <c r="A86" s="27" t="s">
        <v>39</v>
      </c>
      <c r="B86" s="28">
        <v>2630</v>
      </c>
      <c r="C86" s="28">
        <v>2705</v>
      </c>
      <c r="D86" s="28">
        <v>2615</v>
      </c>
      <c r="E86" s="28">
        <v>2695</v>
      </c>
      <c r="F86" s="24">
        <f t="shared" si="11"/>
        <v>10645</v>
      </c>
      <c r="G86" s="29">
        <v>795</v>
      </c>
      <c r="H86" s="30">
        <f t="shared" si="12"/>
        <v>11440</v>
      </c>
      <c r="J86" s="17"/>
    </row>
    <row r="87" spans="1:11" s="14" customFormat="1" x14ac:dyDescent="0.25">
      <c r="B87" s="15"/>
      <c r="C87" s="15"/>
      <c r="D87" s="15"/>
      <c r="E87" s="15"/>
      <c r="F87" s="15"/>
      <c r="G87" s="15"/>
      <c r="H87" s="16"/>
    </row>
    <row r="88" spans="1:11" s="14" customFormat="1" ht="15.75" thickBot="1" x14ac:dyDescent="0.3">
      <c r="B88" s="15"/>
      <c r="C88" s="15"/>
      <c r="D88" s="15"/>
      <c r="E88" s="15"/>
      <c r="F88" s="15"/>
      <c r="G88" s="15"/>
      <c r="H88" s="16"/>
    </row>
    <row r="89" spans="1:11" s="14" customFormat="1" ht="30.75" thickBot="1" x14ac:dyDescent="0.3">
      <c r="A89" s="18" t="s">
        <v>24</v>
      </c>
      <c r="B89" s="31" t="s">
        <v>31</v>
      </c>
      <c r="C89" s="32" t="s">
        <v>32</v>
      </c>
      <c r="D89" s="32"/>
      <c r="E89" s="32"/>
      <c r="F89" s="32" t="s">
        <v>33</v>
      </c>
      <c r="G89" s="19" t="s">
        <v>34</v>
      </c>
      <c r="H89" s="38" t="s">
        <v>30</v>
      </c>
      <c r="I89" s="39"/>
    </row>
    <row r="90" spans="1:11" s="14" customFormat="1" x14ac:dyDescent="0.25">
      <c r="A90" s="22" t="s">
        <v>36</v>
      </c>
      <c r="B90" s="33">
        <v>28962.100000000002</v>
      </c>
      <c r="C90" s="5">
        <f>4*12686.3</f>
        <v>50745.2</v>
      </c>
      <c r="D90" s="33"/>
      <c r="E90" s="33"/>
      <c r="F90" s="33">
        <v>15070</v>
      </c>
      <c r="G90" s="34">
        <f>SUM(B90:F90)</f>
        <v>94777.3</v>
      </c>
      <c r="H90" s="26">
        <f>G91/G90*2000</f>
        <v>1129.8777238853606</v>
      </c>
    </row>
    <row r="91" spans="1:11" s="14" customFormat="1" x14ac:dyDescent="0.25">
      <c r="A91" s="27" t="s">
        <v>37</v>
      </c>
      <c r="B91" s="5">
        <v>8075.3799999999992</v>
      </c>
      <c r="C91" s="5">
        <f>4*9250</f>
        <v>37000</v>
      </c>
      <c r="D91" s="35"/>
      <c r="E91" s="35"/>
      <c r="F91" s="2">
        <v>8468</v>
      </c>
      <c r="G91" s="34">
        <f>SUM(B91:F91)</f>
        <v>53543.38</v>
      </c>
      <c r="H91" s="30">
        <v>2000</v>
      </c>
    </row>
    <row r="92" spans="1:11" s="14" customFormat="1" x14ac:dyDescent="0.25">
      <c r="A92" s="27" t="s">
        <v>38</v>
      </c>
      <c r="B92" s="5">
        <v>17921.75</v>
      </c>
      <c r="C92" s="2">
        <f>4*19380</f>
        <v>77520</v>
      </c>
      <c r="D92" s="35"/>
      <c r="E92" s="35"/>
      <c r="F92" s="2">
        <f>SUM(G88:G91)</f>
        <v>148320.68</v>
      </c>
      <c r="G92" s="36">
        <f>SUM(B92:F92)</f>
        <v>243762.43</v>
      </c>
      <c r="H92" s="30">
        <f>G91/G92*2000</f>
        <v>439.30789498611409</v>
      </c>
    </row>
    <row r="93" spans="1:11" s="14" customFormat="1" x14ac:dyDescent="0.25">
      <c r="A93" s="27" t="s">
        <v>39</v>
      </c>
      <c r="B93" s="35">
        <v>15666.67</v>
      </c>
      <c r="C93" s="35">
        <f>3*33840</f>
        <v>101520</v>
      </c>
      <c r="D93" s="35"/>
      <c r="E93" s="35"/>
      <c r="F93" s="35">
        <v>17560</v>
      </c>
      <c r="G93" s="36">
        <f>SUM(B93:F93)</f>
        <v>134746.66999999998</v>
      </c>
      <c r="H93" s="30">
        <f>G91/G93*2000</f>
        <v>794.72657840078716</v>
      </c>
    </row>
  </sheetData>
  <mergeCells count="8">
    <mergeCell ref="A1:F1"/>
    <mergeCell ref="A2:F4"/>
    <mergeCell ref="G59:H67"/>
    <mergeCell ref="A5:F5"/>
    <mergeCell ref="A22:F22"/>
    <mergeCell ref="A39:F39"/>
    <mergeCell ref="A59:F59"/>
    <mergeCell ref="A80:H8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POTTER, MEREDITH</dc:creator>
  <cp:lastModifiedBy>LANGSTON, RENEE</cp:lastModifiedBy>
  <dcterms:created xsi:type="dcterms:W3CDTF">2018-04-18T11:00:47Z</dcterms:created>
  <dcterms:modified xsi:type="dcterms:W3CDTF">2020-01-14T21:05:49Z</dcterms:modified>
</cp:coreProperties>
</file>