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5" windowWidth="9570" windowHeight="1920" activeTab="2"/>
  </bookViews>
  <sheets>
    <sheet name="Cover Page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Page 6" sheetId="7" r:id="rId7"/>
    <sheet name="Page 7" sheetId="8" r:id="rId8"/>
    <sheet name="Page 8" sheetId="9" r:id="rId9"/>
    <sheet name="Page 9" sheetId="10" r:id="rId10"/>
    <sheet name="Page 10" sheetId="11" r:id="rId11"/>
  </sheets>
  <externalReferences>
    <externalReference r:id="rId14"/>
    <externalReference r:id="rId15"/>
  </externalReferences>
  <definedNames>
    <definedName name="_Order1" hidden="1">255</definedName>
    <definedName name="_xlnm.Print_Area" localSheetId="10">'Page 10'!$A$1:$K$46</definedName>
    <definedName name="_xlnm.Print_Area" localSheetId="3">'Page 3'!$A$1:$J$43</definedName>
    <definedName name="_xlnm.Print_Area" localSheetId="4">'Page 4'!$A$1:$L$38</definedName>
    <definedName name="_xlnm.Print_Area" localSheetId="5">'Page 5'!$A$1:$M$34</definedName>
    <definedName name="_xlnm.Print_Area" localSheetId="7">'Page 7'!$A$1:$T$43</definedName>
    <definedName name="_xlnm.Print_Area" localSheetId="8">'Page 8'!$A$1:$W$41</definedName>
  </definedNames>
  <calcPr fullCalcOnLoad="1" fullPrecision="0"/>
</workbook>
</file>

<file path=xl/sharedStrings.xml><?xml version="1.0" encoding="utf-8"?>
<sst xmlns="http://schemas.openxmlformats.org/spreadsheetml/2006/main" count="970" uniqueCount="468">
  <si>
    <t>CHARTER SCHOOL</t>
  </si>
  <si>
    <t>COUNTY</t>
  </si>
  <si>
    <t>TITLE</t>
  </si>
  <si>
    <t xml:space="preserve"> </t>
  </si>
  <si>
    <t>ACTUAL</t>
  </si>
  <si>
    <t>1000 Local Sources</t>
  </si>
  <si>
    <t>1.</t>
  </si>
  <si>
    <t>2.</t>
  </si>
  <si>
    <t>3.</t>
  </si>
  <si>
    <t>4.</t>
  </si>
  <si>
    <t>5.</t>
  </si>
  <si>
    <t>6.</t>
  </si>
  <si>
    <t>7.</t>
  </si>
  <si>
    <t>2000 Intermediate Sources</t>
  </si>
  <si>
    <t>8.</t>
  </si>
  <si>
    <t>9.</t>
  </si>
  <si>
    <t>10.</t>
  </si>
  <si>
    <t>11.</t>
  </si>
  <si>
    <t>12.</t>
  </si>
  <si>
    <t>3000 State Sources</t>
  </si>
  <si>
    <t>13.</t>
  </si>
  <si>
    <t>14.</t>
  </si>
  <si>
    <t>15.</t>
  </si>
  <si>
    <t>16.</t>
  </si>
  <si>
    <t>17.</t>
  </si>
  <si>
    <t>4000 Federal Sources</t>
  </si>
  <si>
    <t>18.</t>
  </si>
  <si>
    <t>19.</t>
  </si>
  <si>
    <t>20.</t>
  </si>
  <si>
    <t>21.</t>
  </si>
  <si>
    <t>22.</t>
  </si>
  <si>
    <t>23.</t>
  </si>
  <si>
    <t>24.</t>
  </si>
  <si>
    <t>TOTAL</t>
  </si>
  <si>
    <t>6300, 6400, 6500</t>
  </si>
  <si>
    <t>BUDGET</t>
  </si>
  <si>
    <t>100 Regular Education</t>
  </si>
  <si>
    <t xml:space="preserve">    1000 Instruction</t>
  </si>
  <si>
    <t xml:space="preserve">       2300 General Administration </t>
  </si>
  <si>
    <t xml:space="preserve">       2400 School Administration </t>
  </si>
  <si>
    <t xml:space="preserve">    3000 Operation of Noninstructional Services</t>
  </si>
  <si>
    <t xml:space="preserve">    5000 Debt Service</t>
  </si>
  <si>
    <t>200 Special Education</t>
  </si>
  <si>
    <t xml:space="preserve">     1000 Instruction</t>
  </si>
  <si>
    <t xml:space="preserve">        2300 General Administration </t>
  </si>
  <si>
    <t xml:space="preserve">        2400 School Administration </t>
  </si>
  <si>
    <t xml:space="preserve">     3000 Operation of Noninstructional Services</t>
  </si>
  <si>
    <t xml:space="preserve">     5000 Debt Service</t>
  </si>
  <si>
    <t>400 Pupil Transportation</t>
  </si>
  <si>
    <t>530 Dropout Prevention Programs</t>
  </si>
  <si>
    <t>SUPPLEMENTARY INFORMATION</t>
  </si>
  <si>
    <t>A.</t>
  </si>
  <si>
    <t>CURRENT ASSETS &amp; CURRENT LIABILITIES</t>
  </si>
  <si>
    <t>$</t>
  </si>
  <si>
    <t>1.  Current Assets</t>
  </si>
  <si>
    <t>Number of Schools</t>
  </si>
  <si>
    <t>2.  Current Liabilities</t>
  </si>
  <si>
    <t>Actual Days in Session</t>
  </si>
  <si>
    <t>G.</t>
  </si>
  <si>
    <t>B.</t>
  </si>
  <si>
    <t>CASH BALANCE</t>
  </si>
  <si>
    <t>Do not include costs related to transportation for the following items.</t>
  </si>
  <si>
    <t>C.</t>
  </si>
  <si>
    <t>AUDIT SERVICES</t>
  </si>
  <si>
    <t>D.</t>
  </si>
  <si>
    <t>CAPITAL ACQUISITIONS</t>
  </si>
  <si>
    <t>Total Expenses for Communications (Object Code 6530)</t>
  </si>
  <si>
    <t>Areas of Identification</t>
  </si>
  <si>
    <t>GRADE</t>
  </si>
  <si>
    <t>K</t>
  </si>
  <si>
    <t xml:space="preserve"> 1. Quantitative Reasoning</t>
  </si>
  <si>
    <t xml:space="preserve"> 2. Verbal Reasoning</t>
  </si>
  <si>
    <t xml:space="preserve"> 3. Non-Verbal Reasoning</t>
  </si>
  <si>
    <t>Total Number</t>
  </si>
  <si>
    <t>1. White, not Hispanic</t>
  </si>
  <si>
    <t>2. Black, not Hispanic</t>
  </si>
  <si>
    <t>3. Hispanic</t>
  </si>
  <si>
    <t>4. American Indian/Alaskan Native</t>
  </si>
  <si>
    <t>5. Asian or Pacific Islander</t>
  </si>
  <si>
    <t xml:space="preserve">  (1)</t>
  </si>
  <si>
    <t xml:space="preserve"> (2)</t>
  </si>
  <si>
    <t>(1)</t>
  </si>
  <si>
    <t>Total Enrollment in Section B cannot be greater than Section A.</t>
  </si>
  <si>
    <t>(2)</t>
  </si>
  <si>
    <t>Total Actual Gifted Expenses in Sections C and D must agree.</t>
  </si>
  <si>
    <t>REVENUE</t>
  </si>
  <si>
    <t>FEDERAL PROJECTS</t>
  </si>
  <si>
    <t>1220 IDEA, Part B</t>
  </si>
  <si>
    <t>1230 Johnson-O'Malley</t>
  </si>
  <si>
    <t>1250 AEA - Adult Education</t>
  </si>
  <si>
    <t>STATE PROJECTS</t>
  </si>
  <si>
    <t>1400 Vocational Education</t>
  </si>
  <si>
    <t>1430 Chemical Abuse Prevention Programs</t>
  </si>
  <si>
    <t>1435 Academic Contests</t>
  </si>
  <si>
    <t>25.</t>
  </si>
  <si>
    <t>26.</t>
  </si>
  <si>
    <t>27.</t>
  </si>
  <si>
    <t>1460 Environmental Special Plate</t>
  </si>
  <si>
    <t>28.</t>
  </si>
  <si>
    <t>29.</t>
  </si>
  <si>
    <t>30.</t>
  </si>
  <si>
    <t>31.</t>
  </si>
  <si>
    <t>EXPENSES</t>
  </si>
  <si>
    <t>9-12</t>
  </si>
  <si>
    <t>32.</t>
  </si>
  <si>
    <t>33.</t>
  </si>
  <si>
    <t>E.</t>
  </si>
  <si>
    <t>K-8</t>
  </si>
  <si>
    <t>BEGINNING</t>
  </si>
  <si>
    <t>BALANCE</t>
  </si>
  <si>
    <t>CAPITAL</t>
  </si>
  <si>
    <t>ACQUISITIONS</t>
  </si>
  <si>
    <t>ENDING</t>
  </si>
  <si>
    <t>INDIRECT</t>
  </si>
  <si>
    <t>COSTS</t>
  </si>
  <si>
    <t>REVERSIONS</t>
  </si>
  <si>
    <t>H.</t>
  </si>
  <si>
    <t>School District No.</t>
  </si>
  <si>
    <t xml:space="preserve">    1420  Transportation Fees from Other Arizona Schools or Districts</t>
  </si>
  <si>
    <t xml:space="preserve">    1500  Earnings on Investments</t>
  </si>
  <si>
    <t xml:space="preserve">    Other Revenue from Local Sources (specify)</t>
  </si>
  <si>
    <t xml:space="preserve">    Other Revenue from Intermediate Sources (specify)</t>
  </si>
  <si>
    <t xml:space="preserve">    3110  State Equalization Assistance</t>
  </si>
  <si>
    <t xml:space="preserve">    Other Revenue from State Sources (specify)</t>
  </si>
  <si>
    <t xml:space="preserve">    4900 Revenue for/on Behalf of the School</t>
  </si>
  <si>
    <t xml:space="preserve">    Other Revenue from Federal Sources (specify)</t>
  </si>
  <si>
    <t>CURRENT EXPENSES BY CATEGORY</t>
  </si>
  <si>
    <t>1290 Medicaid Reimbursement</t>
  </si>
  <si>
    <t>1300 Charter School Implementation Project (Stimulus)</t>
  </si>
  <si>
    <t>1410 Early Childhood Block Grant</t>
  </si>
  <si>
    <t>1470-1499 Other State Projects</t>
  </si>
  <si>
    <t>1465 Charter School Stimulus Fund</t>
  </si>
  <si>
    <t xml:space="preserve">    1940  Revenue from Sponsoring School District</t>
  </si>
  <si>
    <t>Expenses</t>
  </si>
  <si>
    <t>Contracted Audit Fees included in line 1 above</t>
  </si>
  <si>
    <t>1.  Non-Federal</t>
  </si>
  <si>
    <t>2.  Federal</t>
  </si>
  <si>
    <t>SUPPLEMENTARY INFORMATION (Cont’d)</t>
  </si>
  <si>
    <t>34.</t>
  </si>
  <si>
    <t>STATE OF ARIZONA</t>
  </si>
  <si>
    <t>SIGNED</t>
  </si>
  <si>
    <t>CHARTER SCHOOL ANNUAL FINANCIAL REPORT</t>
  </si>
  <si>
    <t xml:space="preserve">contain(s) the data for the annual financial report </t>
  </si>
  <si>
    <t>described at left.</t>
  </si>
  <si>
    <t xml:space="preserve">This report is an integral part of the Annual Financial Report for </t>
  </si>
  <si>
    <t>1000 Schoolwide Project</t>
  </si>
  <si>
    <t xml:space="preserve">       2900 Other Support Services</t>
  </si>
  <si>
    <t xml:space="preserve">     Subtotal (lines 16-26)</t>
  </si>
  <si>
    <t xml:space="preserve">     Subtotal (lines 15 and 27-31)</t>
  </si>
  <si>
    <t>FEDERAL AND STATE PROJECTS</t>
  </si>
  <si>
    <t xml:space="preserve">        2900 Other Support Services</t>
  </si>
  <si>
    <t>D. SPECIAL EDUCATION PROGRAMS BY TYPE</t>
  </si>
  <si>
    <t>Autism</t>
  </si>
  <si>
    <t>Emotional Disability</t>
  </si>
  <si>
    <t>Hearing Impairment</t>
  </si>
  <si>
    <t>Other Health Impairments</t>
  </si>
  <si>
    <t>Specific Learning Disability</t>
  </si>
  <si>
    <t>Multiple Disabilities</t>
  </si>
  <si>
    <t>Orthopedic Impairment</t>
  </si>
  <si>
    <t>Speech/Language Impairment</t>
  </si>
  <si>
    <t>Traumatic Brain Injury</t>
  </si>
  <si>
    <t>Visual Impairment</t>
  </si>
  <si>
    <t>Remedial Education</t>
  </si>
  <si>
    <t>Career Education</t>
  </si>
  <si>
    <t>610 School-Sponsored Cocurricular Activities</t>
  </si>
  <si>
    <t>620 School-Sponsored Athletics</t>
  </si>
  <si>
    <t>630, 700, 800, 900 Other Programs</t>
  </si>
  <si>
    <t>3.     Difference</t>
  </si>
  <si>
    <t>3.     Total (lines 1 and 2)</t>
  </si>
  <si>
    <t xml:space="preserve"> 4.    Total Duplicated Enrollment</t>
  </si>
  <si>
    <t>6.    Total Unduplicated Enrollment</t>
  </si>
  <si>
    <t xml:space="preserve">   Total</t>
  </si>
  <si>
    <t>Charter Name</t>
  </si>
  <si>
    <t>d.b.a. (as applicable)</t>
  </si>
  <si>
    <t>CTDS NUMBER</t>
  </si>
  <si>
    <t>Total Tuition Expenses</t>
  </si>
  <si>
    <t>1310-1399 Other Federal Projects</t>
  </si>
  <si>
    <t>Does the school wish to have indirect cost rates calculated for use in federally funded programs?</t>
  </si>
  <si>
    <t>School District Administrator (if applicable):</t>
  </si>
  <si>
    <t>35.</t>
  </si>
  <si>
    <t xml:space="preserve">  COUNTY</t>
  </si>
  <si>
    <t xml:space="preserve">Employee </t>
  </si>
  <si>
    <t>Totals</t>
  </si>
  <si>
    <t>Salaries</t>
  </si>
  <si>
    <t>Benefits</t>
  </si>
  <si>
    <t>Classroom Site Project 1011 - Base Salary</t>
  </si>
  <si>
    <t>2100 Support Services - Students</t>
  </si>
  <si>
    <t>Program 100 Subtotal (lines 1-3)</t>
  </si>
  <si>
    <t>Program 200 Subtotal (lines 5-7)</t>
  </si>
  <si>
    <t>Other Programs Subtotal (lines 9-11)</t>
  </si>
  <si>
    <t>Total Expenses (lines 4, 8, and 12)</t>
  </si>
  <si>
    <t>Classroom Site Project 1012 - Performance Pay</t>
  </si>
  <si>
    <t>Program 100 Subtotal (lines 14-16)</t>
  </si>
  <si>
    <t>Program 200 Subtotal (lines 18-20)</t>
  </si>
  <si>
    <t>Other Programs Subtotal (lines 22-24)</t>
  </si>
  <si>
    <t>Total Expenses (lines 17, 21, and 25)</t>
  </si>
  <si>
    <t>Purchased Services 6300, 6400, 6500</t>
  </si>
  <si>
    <t>Employee Benefits</t>
  </si>
  <si>
    <t>Supplies</t>
  </si>
  <si>
    <t>Classroom Site Project 1013 - Other</t>
  </si>
  <si>
    <t>2000 Support Services</t>
  </si>
  <si>
    <t>Budget</t>
  </si>
  <si>
    <t>Actual</t>
  </si>
  <si>
    <t>Other Programs (Specify)</t>
  </si>
  <si>
    <t xml:space="preserve">   ____________________</t>
  </si>
  <si>
    <t>Charter School Official</t>
  </si>
  <si>
    <t>1160 ESEA  Title IV - 21st Century Schools</t>
  </si>
  <si>
    <t>1170-1180 ESEA Title V - Promote Informed Parent Choice</t>
  </si>
  <si>
    <t>1190 ESEA  Title III - Limited Eng. &amp; Immigrant Students</t>
  </si>
  <si>
    <t>1200 ESEA Title VII - Indian Education</t>
  </si>
  <si>
    <t>1210 ESEA Title VI - Flexibility and Accountability</t>
  </si>
  <si>
    <t>1260-1270 Vocational Education - Basic Grants</t>
  </si>
  <si>
    <t>1420 Extended School Year - Pupils with Disabilities</t>
  </si>
  <si>
    <t>2. Classroom Site Project (from page 2, line 33)</t>
  </si>
  <si>
    <t>Interest Earned</t>
  </si>
  <si>
    <t>Additional Classroom Site Project Information</t>
  </si>
  <si>
    <t>Revenues</t>
  </si>
  <si>
    <t>Total Unused Sick and Vacation Leave Included in Severance Pay</t>
  </si>
  <si>
    <t>Classroom Site Project</t>
  </si>
  <si>
    <t>Pay</t>
  </si>
  <si>
    <t>TOTAL EXPENSES BY PROJECT</t>
  </si>
  <si>
    <t>CSP Allocation</t>
  </si>
  <si>
    <t>Vocational and Technological Education</t>
  </si>
  <si>
    <t>1240 Workforce Investment Act</t>
  </si>
  <si>
    <t>36.</t>
  </si>
  <si>
    <t>F.</t>
  </si>
  <si>
    <t>Other Programs Subtotal (lines 10-11)</t>
  </si>
  <si>
    <t>Total Expenses (lines 4, 8, 9, and 12)</t>
  </si>
  <si>
    <t>Instructional Improvement Project 1020</t>
  </si>
  <si>
    <t>Beginning Project Balance</t>
  </si>
  <si>
    <t>Instruction</t>
  </si>
  <si>
    <t>Services</t>
  </si>
  <si>
    <t>Support</t>
  </si>
  <si>
    <t>Teacher Compensation Increases</t>
  </si>
  <si>
    <t>Class Size Reduction</t>
  </si>
  <si>
    <t>Total Available (lines 6 and 7)</t>
  </si>
  <si>
    <t>Ending Project Balance  (line 8 minus line 9)</t>
  </si>
  <si>
    <t>Instructional Improvement Project (from page 5, line 5)</t>
  </si>
  <si>
    <t>37.</t>
  </si>
  <si>
    <t>1280 ESEA Title X - Homeless Education</t>
  </si>
  <si>
    <t>Purchased</t>
  </si>
  <si>
    <t xml:space="preserve">Employee  </t>
  </si>
  <si>
    <t>Other</t>
  </si>
  <si>
    <t>1000 Instruction</t>
  </si>
  <si>
    <t>2100 Students</t>
  </si>
  <si>
    <t>2300 General Administration</t>
  </si>
  <si>
    <t>2400 School Administration</t>
  </si>
  <si>
    <t>Additional Instructional Improvement Project Information</t>
  </si>
  <si>
    <t>Total Classroom Site Projects (line 13 &amp; p. 3, lines 13 &amp; 26)</t>
  </si>
  <si>
    <t>Total Revenues (lines 16 and 17)</t>
  </si>
  <si>
    <t>Total Available (lines 15 and 18)</t>
  </si>
  <si>
    <t>A. ENROLLMENT OF GIFTED PUPILS BY GRADE</t>
  </si>
  <si>
    <t>B. ENROLLMENT OF GIFTED PUPILS  BY ETHNICITY</t>
  </si>
  <si>
    <t>Classroom Site Project (from page 4, line 14)</t>
  </si>
  <si>
    <t>Gifted Pupils</t>
  </si>
  <si>
    <t>1. Schoolwide (from page 2, line 32)</t>
  </si>
  <si>
    <t xml:space="preserve">    1600  Food Service</t>
  </si>
  <si>
    <t xml:space="preserve">    2100  Unrestricted</t>
  </si>
  <si>
    <t xml:space="preserve">    2200  Restricted</t>
  </si>
  <si>
    <t xml:space="preserve">    3900  Revenue for/on Behalf of the School</t>
  </si>
  <si>
    <t xml:space="preserve">    3130-3150  Other Unrestricted</t>
  </si>
  <si>
    <t xml:space="preserve">    3200  Restricted</t>
  </si>
  <si>
    <t xml:space="preserve">    4100, 4300  Unrestricted/Restricted Received Directly from the Federal Government</t>
  </si>
  <si>
    <t xml:space="preserve">    4200, 4500  Unrestricted/Restricted Received from the Federal Government through the State</t>
  </si>
  <si>
    <t>Employee</t>
  </si>
  <si>
    <t xml:space="preserve">Ending Project Balance (line 19 minus line 20) </t>
  </si>
  <si>
    <t xml:space="preserve">    1410  Transportation Fees from Individuals</t>
  </si>
  <si>
    <t>2.  Classroom Supplies</t>
  </si>
  <si>
    <t>3.  Administration</t>
  </si>
  <si>
    <t>4.  Support Services - Students</t>
  </si>
  <si>
    <t>6.     Total (lines 1-5)</t>
  </si>
  <si>
    <t>Number of Full-Time Equivalent Certified Teachers</t>
  </si>
  <si>
    <t>Number of Full-Time Equivalent Noncertified Teachers</t>
  </si>
  <si>
    <t>Number of Full-Time Equivalent Contract Teachers</t>
  </si>
  <si>
    <t>I.</t>
  </si>
  <si>
    <t>Refer to USFRCS Chart of Accounts, section III, for a description of the following function and object codes:</t>
  </si>
  <si>
    <t xml:space="preserve"> (Function 1000)</t>
  </si>
  <si>
    <t>Cocurr. Act., Athletics, &amp; Other (Program 600)</t>
  </si>
  <si>
    <t>(1) Do not include salaries paid to instructional aides or assistants.</t>
  </si>
  <si>
    <t>Regular Education (2)</t>
  </si>
  <si>
    <t>Special Education (2)</t>
  </si>
  <si>
    <t>Vocational Education (2)</t>
  </si>
  <si>
    <t>Other Programs (2)</t>
  </si>
  <si>
    <t>Compensatory Instruction Project - 1072</t>
  </si>
  <si>
    <t xml:space="preserve">    Subtotal (lines 1-14)</t>
  </si>
  <si>
    <t>38.</t>
  </si>
  <si>
    <t>ELL Incremental Costs</t>
  </si>
  <si>
    <t>ELL Compensatory Instruction</t>
  </si>
  <si>
    <t>1425 Adult Basic Education</t>
  </si>
  <si>
    <r>
      <t>Gifted Education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(2)</t>
    </r>
  </si>
  <si>
    <t>4. (1)</t>
  </si>
  <si>
    <t xml:space="preserve">       2100 Students </t>
  </si>
  <si>
    <t xml:space="preserve">       2200 Instruction </t>
  </si>
  <si>
    <t xml:space="preserve">       2500 Central Services</t>
  </si>
  <si>
    <t xml:space="preserve">        2200 Instruction </t>
  </si>
  <si>
    <t xml:space="preserve">        2500 Central Services</t>
  </si>
  <si>
    <t>540 Joint Career &amp; Technical Ed. &amp; Vocational Ed. Center</t>
  </si>
  <si>
    <t>2200 Support Services - Instruction</t>
  </si>
  <si>
    <t>2200 Instruction</t>
  </si>
  <si>
    <t>2500 Central Services</t>
  </si>
  <si>
    <t>Structured English Immersion Project - 1071</t>
  </si>
  <si>
    <t>430 Pupil Transportation-ELL Incremental Costs</t>
  </si>
  <si>
    <t>1.  0191  Land and Land Improvements</t>
  </si>
  <si>
    <t>2.  0192  Site Improvements</t>
  </si>
  <si>
    <t>3.  0194  Buildings and Building Improvements</t>
  </si>
  <si>
    <t>4.  0196  Equipment</t>
  </si>
  <si>
    <t>5.  0198  Construction in Progress</t>
  </si>
  <si>
    <t>Total Expenses for Operation and Maintenance of Plant (Function 2600)</t>
  </si>
  <si>
    <t>1450 Gifted Education</t>
  </si>
  <si>
    <t xml:space="preserve">    1700  School Activities</t>
  </si>
  <si>
    <t xml:space="preserve">    4800 Federal Impact Aid</t>
  </si>
  <si>
    <t xml:space="preserve">     Total (lines 32-37)</t>
  </si>
  <si>
    <t xml:space="preserve">2100, 2200 Support Services - Students &amp; Instruction </t>
  </si>
  <si>
    <t>Textbooks (Function 1000, Object Code 6642)</t>
  </si>
  <si>
    <t>Land and Building Lease Payments included in line 4 above</t>
  </si>
  <si>
    <t>1.  Classroom Instruction excluding Classroom Supplies</t>
  </si>
  <si>
    <t xml:space="preserve">    2000 Support Services</t>
  </si>
  <si>
    <t xml:space="preserve">        2100 Students </t>
  </si>
  <si>
    <t>300 Special Education Disability Title 8 PL 103-382 Add-On</t>
  </si>
  <si>
    <t>5.  All Other Support Services and Operations</t>
  </si>
  <si>
    <t>Actual Expenses for all Gifted Programs:</t>
  </si>
  <si>
    <t>% Increase/ Decrease in Actual</t>
  </si>
  <si>
    <t>Budget                     FY 2009</t>
  </si>
  <si>
    <t>Education's Web site on</t>
  </si>
  <si>
    <t>1455 Family Literacy Program</t>
  </si>
  <si>
    <t>PROGRAM 200 ACTUAL</t>
  </si>
  <si>
    <t>C. EXPENSES FOR GIFTED PUPILS  (ELEMENTARY,</t>
  </si>
  <si>
    <t xml:space="preserve"> SECONDARY, AND TOTAL)</t>
  </si>
  <si>
    <t>(3)</t>
  </si>
  <si>
    <t>E-mail</t>
  </si>
  <si>
    <t xml:space="preserve">     2000 Support Services</t>
  </si>
  <si>
    <t>2700 Student Transportation</t>
  </si>
  <si>
    <t>Tuition Expense (paid to other Arizona schools or districts)</t>
  </si>
  <si>
    <t>PROGRAM 200 BUDGET</t>
  </si>
  <si>
    <t>Developmental Delay</t>
  </si>
  <si>
    <t>Total (lines 14 and 21) (3)</t>
  </si>
  <si>
    <t>3200 Restricted Revenue from State Sources</t>
  </si>
  <si>
    <t>Total Revenues (lines 1 and 2)</t>
  </si>
  <si>
    <t>1500 Earnings on Investments</t>
  </si>
  <si>
    <t>Ending</t>
  </si>
  <si>
    <t>Project</t>
  </si>
  <si>
    <t>Balance</t>
  </si>
  <si>
    <t>Total  Expenses</t>
  </si>
  <si>
    <t>Program 260 Subtotal (lines 4-11)</t>
  </si>
  <si>
    <t>435 Pupil Trans.-ELL Compensatory Instruction</t>
  </si>
  <si>
    <t>Revenues and Expenses</t>
  </si>
  <si>
    <t>Total</t>
  </si>
  <si>
    <t>260 Special Education-ELL Incremental Costs</t>
  </si>
  <si>
    <t>265 Special Education-ELL Compensatory Instruction</t>
  </si>
  <si>
    <t>1.  Current expenses for K-12 instruction (Function 1000, Objects 6100-6600, 6810, and 6890)</t>
  </si>
  <si>
    <t>2.  Total current expenses for K-12 (Functions 1000, 2000, 3100, Objects 6100-6600, 6810 and 6890)</t>
  </si>
  <si>
    <t>3.  Current expenses for community services, adult education, and other programs outside of K-12 (Programs 700, 800, 900)</t>
  </si>
  <si>
    <t>4.  Property acquisition (increase in Balance Sheet Object 0196 for the year)</t>
  </si>
  <si>
    <t xml:space="preserve">      Subtotal (lines 11-13)</t>
  </si>
  <si>
    <t xml:space="preserve">      Subtotal (lines 15-19)</t>
  </si>
  <si>
    <t xml:space="preserve">      Subtotal (lines 21-26)</t>
  </si>
  <si>
    <t>TOTAL REVENUE FROM ALL SOURCES (lines 10, 14, 20, and 27)</t>
  </si>
  <si>
    <t>Prior Year</t>
  </si>
  <si>
    <t>Beginning</t>
  </si>
  <si>
    <t xml:space="preserve">    4700 Revenue Received from the Federal Government through Other Intermediate Agencies</t>
  </si>
  <si>
    <t>Structured English Immersion Project (from page 6, line 14)</t>
  </si>
  <si>
    <t>Compensatory Instruction Project (from page 6, line 28 )</t>
  </si>
  <si>
    <t>Program 265 Subtotal (lines 18-25)</t>
  </si>
  <si>
    <t>TEACHER SALARIES (1)</t>
  </si>
  <si>
    <t>Total Revenues (lines 15 and 16)</t>
  </si>
  <si>
    <t>American Recovery and Reinvestment Act (ARRA) Detail</t>
  </si>
  <si>
    <t>ARRA - Education Jobs</t>
  </si>
  <si>
    <t>ARRA - Other Grants</t>
  </si>
  <si>
    <t>5.  School construction expenses (Function 4000, Objects 6100-6900, and the increase in Balance Sheet Objects 0191, 0192, 0194, and 0198)</t>
  </si>
  <si>
    <t xml:space="preserve">Program 200 Budget and Program 200 Actual column totals should equal line 27 on page 2. </t>
  </si>
  <si>
    <t>(only school district sponsored charter schools must complete)</t>
  </si>
  <si>
    <r>
      <t xml:space="preserve">      </t>
    </r>
    <r>
      <rPr>
        <sz val="10"/>
        <rFont val="Times New Roman"/>
        <family val="1"/>
      </rPr>
      <t>Subtotal (lines 1-9)</t>
    </r>
  </si>
  <si>
    <t>Expenses (line 5 above)</t>
  </si>
  <si>
    <t>Teachers</t>
  </si>
  <si>
    <t>Certified</t>
  </si>
  <si>
    <t>(Object 6112)</t>
  </si>
  <si>
    <t>(Object 6152)</t>
  </si>
  <si>
    <t>Noncertified</t>
  </si>
  <si>
    <t>Substitutes</t>
  </si>
  <si>
    <t>(Object 6113)</t>
  </si>
  <si>
    <t>(Object 6153)</t>
  </si>
  <si>
    <t>Contract</t>
  </si>
  <si>
    <t>(Object 6325)</t>
  </si>
  <si>
    <t>FY 2012</t>
  </si>
  <si>
    <t>We, the Governing Board of the Charter School, hereby certify the Annual Financial Report for the School Year 2012</t>
  </si>
  <si>
    <t xml:space="preserve">The annual financial report file(s) for FY 2012 uploaded to the Arizona Department of </t>
  </si>
  <si>
    <t xml:space="preserve">       2600 Operation &amp; Maintenance of Plant </t>
  </si>
  <si>
    <t xml:space="preserve">    4000 Facilities Acquisition &amp; Construction</t>
  </si>
  <si>
    <t xml:space="preserve">        2600 Operation &amp; Maintenance of Plant </t>
  </si>
  <si>
    <t xml:space="preserve">     4000 Facilities Acquisition &amp; Construction </t>
  </si>
  <si>
    <t>Total Inst. Imp. Expenses (lines 1-4, should equal line 9 below)</t>
  </si>
  <si>
    <t xml:space="preserve">2600 Operation &amp; Maintenance of Plant </t>
  </si>
  <si>
    <t>2900 Other Support Services</t>
  </si>
  <si>
    <t>INVESTMENT IN CAPITAL ASSETS AS OF JUNE 30, 2012</t>
  </si>
  <si>
    <t>6.     Total Capital Acquisitions (lines 1-5)</t>
  </si>
  <si>
    <t>If Yes, the following information must be completed to qualify for approved Indirect Cost Rates for Fiscal Year 2014.</t>
  </si>
  <si>
    <t>Mild, Moderate, or Severe I.D.*</t>
  </si>
  <si>
    <t>Multiple Disabilities with S.S.I.**</t>
  </si>
  <si>
    <t>** Severe Sensory Impairment</t>
  </si>
  <si>
    <t>1100-1130 ESEA Title I - Helping Disadvantaged Children</t>
  </si>
  <si>
    <t>1140-1150 ESEA Title II  - Prof. Dev. And Technology</t>
  </si>
  <si>
    <t>Federal and State Projects (from page 9, line 30)</t>
  </si>
  <si>
    <t xml:space="preserve">     Total Federal and State Projects (lines 17 and 29)</t>
  </si>
  <si>
    <t>Dropout Prevention Programs</t>
  </si>
  <si>
    <t>Instructional Improvement Programs</t>
  </si>
  <si>
    <t>* Intellectual Disability (formerly Mental Retardation)</t>
  </si>
  <si>
    <t>Programs 100-600</t>
  </si>
  <si>
    <t xml:space="preserve">Purchased </t>
  </si>
  <si>
    <t>Tuition Expense (except payments to other Arizona schools or districts)</t>
  </si>
  <si>
    <t>ADDITIONAL INFORMATION FOR NATIONAL PUBLIC EDUCATION FINANCIAL SURVEY REPORTING</t>
  </si>
  <si>
    <t>Projects (1000-1999)</t>
  </si>
  <si>
    <t>Fees</t>
  </si>
  <si>
    <t>Dues and</t>
  </si>
  <si>
    <t>3000 Operation of Noninstructional Services</t>
  </si>
  <si>
    <t>4000 Facilities Acquisition &amp; Construction</t>
  </si>
  <si>
    <t xml:space="preserve">      2100 Students</t>
  </si>
  <si>
    <t xml:space="preserve">      2200 Instruction</t>
  </si>
  <si>
    <t xml:space="preserve">      2300 General Administration</t>
  </si>
  <si>
    <t xml:space="preserve">      2400 School Administration</t>
  </si>
  <si>
    <t xml:space="preserve">      2500, 2900 Central Services, Other Support Services </t>
  </si>
  <si>
    <t xml:space="preserve">      2600 Operation &amp; Maintenance of Plant</t>
  </si>
  <si>
    <t xml:space="preserve">      2700 Student Transportation</t>
  </si>
  <si>
    <t xml:space="preserve">      3100 Food Service Operations</t>
  </si>
  <si>
    <t xml:space="preserve">      3400 Bookstore Operations</t>
  </si>
  <si>
    <t>Miscellaneous</t>
  </si>
  <si>
    <t>6300, 6400,</t>
  </si>
  <si>
    <t>Debt Service</t>
  </si>
  <si>
    <t>All Programs</t>
  </si>
  <si>
    <t>Program 800 - Community College Education Programs</t>
  </si>
  <si>
    <t>Program 900 - Community Services Program</t>
  </si>
  <si>
    <t>Total (lines 1-11)</t>
  </si>
  <si>
    <t>Property</t>
  </si>
  <si>
    <t>Disbursements</t>
  </si>
  <si>
    <t>Function 3300 - Community Services Operations (all Programs)</t>
  </si>
  <si>
    <t>All Expense</t>
  </si>
  <si>
    <t>Object Codes</t>
  </si>
  <si>
    <t xml:space="preserve">Property </t>
  </si>
  <si>
    <t xml:space="preserve">      Interest</t>
  </si>
  <si>
    <t xml:space="preserve">      Redemption of Principal</t>
  </si>
  <si>
    <t>6700 and 6900)</t>
  </si>
  <si>
    <t>(Excluding</t>
  </si>
  <si>
    <t xml:space="preserve">      Land and Land Improvements</t>
  </si>
  <si>
    <t xml:space="preserve">      Buildings</t>
  </si>
  <si>
    <t xml:space="preserve">      Equipment</t>
  </si>
  <si>
    <t xml:space="preserve">      Construction</t>
  </si>
  <si>
    <t xml:space="preserve">     Total Federal Projects (lines 1-16)</t>
  </si>
  <si>
    <t xml:space="preserve">     Total State Projects (lines 18-28)</t>
  </si>
  <si>
    <t>(2) See Memorandum for programs to be included.</t>
  </si>
  <si>
    <t>Total Expenses for Central Services (Function 2500)</t>
  </si>
  <si>
    <t xml:space="preserve">        (lines 1-3)</t>
  </si>
  <si>
    <t xml:space="preserve">   Subtotal (lines 1-13)</t>
  </si>
  <si>
    <t xml:space="preserve">   Subtotal (lines 15-20)</t>
  </si>
  <si>
    <t>1011 - Base Salary</t>
  </si>
  <si>
    <t>1012 - Performance</t>
  </si>
  <si>
    <t>1013 - Other</t>
  </si>
  <si>
    <t>Program 700 - Adult/Continuing Education Programs</t>
  </si>
  <si>
    <t>Property Disbursements by Type</t>
  </si>
  <si>
    <t>Expenses (line 13 &amp; p. 3, lines 13 &amp; 26)</t>
  </si>
  <si>
    <t xml:space="preserve">    1320  Tuition from Other Arizona Schools or Districts</t>
  </si>
  <si>
    <t xml:space="preserve">    1310  Tuition from Individuals</t>
  </si>
  <si>
    <t>Premier Charter High School</t>
  </si>
  <si>
    <t>Maricopa</t>
  </si>
  <si>
    <t>078939000</t>
  </si>
  <si>
    <t>Board Member</t>
  </si>
  <si>
    <t>emadden1@qwest.net</t>
  </si>
  <si>
    <t>dparks772@aol.com</t>
  </si>
  <si>
    <t>No</t>
  </si>
  <si>
    <t>other income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</si>
</sst>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\(0\)"/>
    <numFmt numFmtId="166" formatCode="0.0"/>
    <numFmt numFmtId="167" formatCode="0."/>
    <numFmt numFmtId="168" formatCode="0.0%"/>
    <numFmt numFmtId="169" formatCode="m/d"/>
    <numFmt numFmtId="170" formatCode="0_)"/>
    <numFmt numFmtId="171" formatCode="0.0%;[Red]\-0.0%"/>
    <numFmt numFmtId="172" formatCode="General;[Red]\-General"/>
    <numFmt numFmtId="173" formatCode="#,##0.000_);\(#,##0.000\)"/>
    <numFmt numFmtId="174" formatCode="#,##0.0_);\(#,##0.0\)"/>
    <numFmt numFmtId="175" formatCode="0.00_);\(0.00\)"/>
    <numFmt numFmtId="176" formatCode="#,##0.000"/>
    <numFmt numFmtId="177" formatCode="&quot;$&quot;#,##0"/>
    <numFmt numFmtId="178" formatCode="#,##0.0000_);[Red]\(#,##0.0000\)"/>
    <numFmt numFmtId="179" formatCode="#,##0.000_);[Red]\(#,##0.000\)"/>
    <numFmt numFmtId="180" formatCode="0.0000"/>
    <numFmt numFmtId="181" formatCode="#,##0.0"/>
    <numFmt numFmtId="182" formatCode="#,##0.0000_);\(#,##0.0000\)"/>
    <numFmt numFmtId="183" formatCode="#,##0.0000"/>
    <numFmt numFmtId="184" formatCode="\(0E+00\);\(\-0E+00\)"/>
    <numFmt numFmtId="185" formatCode="0.00_);[Red]\(0.00\)"/>
    <numFmt numFmtId="186" formatCode="_([$$-409]* #,##0.00_);_([$$-409]* \(#,##0.00\);_([$$-409]* &quot;-&quot;??_);_(@_)"/>
    <numFmt numFmtId="187" formatCode="&quot;$&quot;#,##0.00"/>
    <numFmt numFmtId="188" formatCode="_(&quot;$&quot;* #,##0_);_(&quot;$&quot;* \(#,##0\);_(&quot;$&quot;* &quot;-&quot;??_);_(@_)"/>
    <numFmt numFmtId="189" formatCode="_(* #,##0_);_(* \(#,##0\);_(* &quot;-&quot;??_);_(@_)"/>
  </numFmts>
  <fonts count="51">
    <font>
      <sz val="10"/>
      <name val="Times New Roman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u val="single"/>
      <sz val="10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37" fontId="0" fillId="0" borderId="10" xfId="0" applyNumberFormat="1" applyFont="1" applyBorder="1" applyAlignment="1" applyProtection="1">
      <alignment/>
      <protection locked="0"/>
    </xf>
    <xf numFmtId="37" fontId="0" fillId="0" borderId="11" xfId="0" applyNumberFormat="1" applyFont="1" applyBorder="1" applyAlignment="1" applyProtection="1">
      <alignment/>
      <protection locked="0"/>
    </xf>
    <xf numFmtId="37" fontId="0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7" fontId="0" fillId="0" borderId="13" xfId="0" applyNumberFormat="1" applyFont="1" applyBorder="1" applyAlignment="1" applyProtection="1">
      <alignment/>
      <protection locked="0"/>
    </xf>
    <xf numFmtId="37" fontId="0" fillId="0" borderId="14" xfId="0" applyNumberFormat="1" applyFont="1" applyBorder="1" applyAlignment="1" applyProtection="1">
      <alignment/>
      <protection locked="0"/>
    </xf>
    <xf numFmtId="37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7" fontId="0" fillId="0" borderId="13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37" fontId="0" fillId="0" borderId="16" xfId="0" applyNumberFormat="1" applyFont="1" applyBorder="1" applyAlignment="1" applyProtection="1">
      <alignment/>
      <protection locked="0"/>
    </xf>
    <xf numFmtId="37" fontId="0" fillId="0" borderId="16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7" fontId="0" fillId="33" borderId="13" xfId="0" applyNumberFormat="1" applyFont="1" applyFill="1" applyBorder="1" applyAlignment="1">
      <alignment/>
    </xf>
    <xf numFmtId="37" fontId="0" fillId="33" borderId="14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 applyProtection="1">
      <alignment/>
      <protection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>
      <alignment/>
    </xf>
    <xf numFmtId="37" fontId="0" fillId="0" borderId="13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22" xfId="0" applyBorder="1" applyAlignment="1" applyProtection="1">
      <alignment/>
      <protection/>
    </xf>
    <xf numFmtId="0" fontId="0" fillId="0" borderId="22" xfId="0" applyBorder="1" applyAlignment="1" applyProtection="1">
      <alignment horizontal="centerContinuous"/>
      <protection/>
    </xf>
    <xf numFmtId="0" fontId="0" fillId="0" borderId="22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justify" vertical="top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22" xfId="0" applyBorder="1" applyAlignment="1" applyProtection="1">
      <alignment horizontal="center" wrapText="1"/>
      <protection/>
    </xf>
    <xf numFmtId="49" fontId="0" fillId="0" borderId="0" xfId="0" applyNumberFormat="1" applyFont="1" applyAlignment="1">
      <alignment horizontal="right"/>
    </xf>
    <xf numFmtId="37" fontId="0" fillId="0" borderId="20" xfId="0" applyNumberFormat="1" applyFont="1" applyBorder="1" applyAlignment="1">
      <alignment/>
    </xf>
    <xf numFmtId="164" fontId="0" fillId="0" borderId="10" xfId="0" applyNumberFormat="1" applyBorder="1" applyAlignment="1" applyProtection="1">
      <alignment horizontal="center"/>
      <protection locked="0"/>
    </xf>
    <xf numFmtId="37" fontId="0" fillId="0" borderId="13" xfId="0" applyNumberFormat="1" applyFont="1" applyFill="1" applyBorder="1" applyAlignment="1" applyProtection="1">
      <alignment/>
      <protection locked="0"/>
    </xf>
    <xf numFmtId="37" fontId="0" fillId="0" borderId="16" xfId="0" applyNumberFormat="1" applyFont="1" applyFill="1" applyBorder="1" applyAlignment="1" applyProtection="1">
      <alignment/>
      <protection locked="0"/>
    </xf>
    <xf numFmtId="37" fontId="0" fillId="0" borderId="15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 vertical="top"/>
    </xf>
    <xf numFmtId="0" fontId="0" fillId="0" borderId="0" xfId="0" applyFont="1" applyAlignment="1" quotePrefix="1">
      <alignment/>
    </xf>
    <xf numFmtId="37" fontId="0" fillId="0" borderId="15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57" applyFont="1" applyAlignment="1" applyProtection="1">
      <alignment horizontal="justify" wrapText="1"/>
      <protection/>
    </xf>
    <xf numFmtId="0" fontId="0" fillId="0" borderId="22" xfId="0" applyFont="1" applyBorder="1" applyAlignment="1">
      <alignment/>
    </xf>
    <xf numFmtId="37" fontId="0" fillId="0" borderId="20" xfId="0" applyNumberFormat="1" applyFont="1" applyBorder="1" applyAlignment="1" applyProtection="1">
      <alignment/>
      <protection locked="0"/>
    </xf>
    <xf numFmtId="37" fontId="0" fillId="0" borderId="20" xfId="0" applyNumberFormat="1" applyFont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4" xfId="0" applyFont="1" applyBorder="1" applyAlignment="1">
      <alignment/>
    </xf>
    <xf numFmtId="49" fontId="0" fillId="0" borderId="22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left"/>
    </xf>
    <xf numFmtId="37" fontId="0" fillId="0" borderId="26" xfId="0" applyNumberFormat="1" applyFont="1" applyBorder="1" applyAlignment="1" applyProtection="1">
      <alignment/>
      <protection locked="0"/>
    </xf>
    <xf numFmtId="0" fontId="0" fillId="0" borderId="25" xfId="0" applyFont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28" xfId="0" applyNumberFormat="1" applyFont="1" applyBorder="1" applyAlignment="1">
      <alignment horizontal="right"/>
    </xf>
    <xf numFmtId="37" fontId="0" fillId="34" borderId="13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57" applyFont="1" applyProtection="1">
      <alignment/>
      <protection/>
    </xf>
    <xf numFmtId="0" fontId="0" fillId="0" borderId="0" xfId="57" applyFont="1" applyProtection="1">
      <alignment/>
      <protection/>
    </xf>
    <xf numFmtId="0" fontId="0" fillId="0" borderId="10" xfId="57" applyFont="1" applyBorder="1" applyAlignment="1" applyProtection="1">
      <alignment horizontal="center"/>
      <protection/>
    </xf>
    <xf numFmtId="0" fontId="0" fillId="0" borderId="0" xfId="57" applyFont="1" applyBorder="1" applyAlignment="1" applyProtection="1">
      <alignment horizontal="left"/>
      <protection/>
    </xf>
    <xf numFmtId="37" fontId="0" fillId="0" borderId="20" xfId="57" applyNumberFormat="1" applyFont="1" applyBorder="1" applyProtection="1">
      <alignment/>
      <protection/>
    </xf>
    <xf numFmtId="0" fontId="1" fillId="0" borderId="0" xfId="57" applyFont="1" applyAlignment="1" applyProtection="1">
      <alignment horizontal="right"/>
      <protection/>
    </xf>
    <xf numFmtId="0" fontId="0" fillId="0" borderId="0" xfId="57" applyFont="1" applyBorder="1" applyAlignment="1" applyProtection="1">
      <alignment horizontal="center"/>
      <protection/>
    </xf>
    <xf numFmtId="49" fontId="0" fillId="0" borderId="10" xfId="57" applyNumberFormat="1" applyFont="1" applyBorder="1" applyAlignment="1" applyProtection="1">
      <alignment horizontal="center"/>
      <protection/>
    </xf>
    <xf numFmtId="0" fontId="0" fillId="0" borderId="0" xfId="57" applyFont="1" applyBorder="1" applyAlignment="1" applyProtection="1">
      <alignment horizontal="centerContinuous"/>
      <protection/>
    </xf>
    <xf numFmtId="0" fontId="0" fillId="0" borderId="0" xfId="57" applyFont="1" applyBorder="1" applyProtection="1">
      <alignment/>
      <protection/>
    </xf>
    <xf numFmtId="0" fontId="0" fillId="0" borderId="18" xfId="57" applyFont="1" applyBorder="1" applyAlignment="1" applyProtection="1">
      <alignment horizontal="centerContinuous"/>
      <protection/>
    </xf>
    <xf numFmtId="0" fontId="0" fillId="0" borderId="23" xfId="57" applyFont="1" applyBorder="1" applyAlignment="1" applyProtection="1">
      <alignment horizontal="centerContinuous"/>
      <protection/>
    </xf>
    <xf numFmtId="0" fontId="0" fillId="0" borderId="19" xfId="57" applyFont="1" applyBorder="1" applyAlignment="1" applyProtection="1">
      <alignment horizontal="centerContinuous"/>
      <protection/>
    </xf>
    <xf numFmtId="0" fontId="0" fillId="0" borderId="14" xfId="57" applyFont="1" applyBorder="1" applyAlignment="1" applyProtection="1">
      <alignment horizontal="centerContinuous"/>
      <protection/>
    </xf>
    <xf numFmtId="0" fontId="0" fillId="0" borderId="18" xfId="57" applyFont="1" applyBorder="1" applyAlignment="1" applyProtection="1">
      <alignment horizontal="center"/>
      <protection/>
    </xf>
    <xf numFmtId="0" fontId="1" fillId="0" borderId="24" xfId="57" applyFont="1" applyFill="1" applyBorder="1" applyProtection="1">
      <alignment/>
      <protection/>
    </xf>
    <xf numFmtId="0" fontId="0" fillId="0" borderId="22" xfId="57" applyFont="1" applyBorder="1" applyProtection="1">
      <alignment/>
      <protection/>
    </xf>
    <xf numFmtId="0" fontId="0" fillId="0" borderId="29" xfId="57" applyFont="1" applyBorder="1" applyAlignment="1" applyProtection="1">
      <alignment horizontal="center"/>
      <protection/>
    </xf>
    <xf numFmtId="0" fontId="0" fillId="0" borderId="24" xfId="57" applyFont="1" applyBorder="1" applyAlignment="1" applyProtection="1">
      <alignment horizontal="center"/>
      <protection/>
    </xf>
    <xf numFmtId="0" fontId="0" fillId="0" borderId="25" xfId="57" applyFont="1" applyBorder="1" applyProtection="1">
      <alignment/>
      <protection/>
    </xf>
    <xf numFmtId="0" fontId="0" fillId="0" borderId="10" xfId="57" applyFont="1" applyBorder="1" applyProtection="1">
      <alignment/>
      <protection/>
    </xf>
    <xf numFmtId="0" fontId="0" fillId="0" borderId="26" xfId="57" applyFont="1" applyBorder="1" applyProtection="1">
      <alignment/>
      <protection/>
    </xf>
    <xf numFmtId="0" fontId="0" fillId="0" borderId="20" xfId="57" applyFont="1" applyBorder="1" applyAlignment="1" applyProtection="1">
      <alignment horizontal="center"/>
      <protection/>
    </xf>
    <xf numFmtId="0" fontId="0" fillId="0" borderId="25" xfId="57" applyFont="1" applyBorder="1" applyAlignment="1" applyProtection="1">
      <alignment horizontal="center"/>
      <protection/>
    </xf>
    <xf numFmtId="0" fontId="1" fillId="0" borderId="24" xfId="57" applyFont="1" applyBorder="1" applyProtection="1">
      <alignment/>
      <protection/>
    </xf>
    <xf numFmtId="0" fontId="0" fillId="0" borderId="24" xfId="57" applyFont="1" applyBorder="1" applyProtection="1">
      <alignment/>
      <protection/>
    </xf>
    <xf numFmtId="167" fontId="0" fillId="0" borderId="0" xfId="57" applyNumberFormat="1" applyFont="1" applyBorder="1" applyProtection="1">
      <alignment/>
      <protection/>
    </xf>
    <xf numFmtId="38" fontId="0" fillId="0" borderId="20" xfId="57" applyNumberFormat="1" applyFont="1" applyBorder="1" applyAlignment="1" applyProtection="1">
      <alignment/>
      <protection locked="0"/>
    </xf>
    <xf numFmtId="49" fontId="0" fillId="0" borderId="0" xfId="57" applyNumberFormat="1" applyFont="1" applyAlignment="1" applyProtection="1">
      <alignment horizontal="justify" wrapText="1"/>
      <protection/>
    </xf>
    <xf numFmtId="167" fontId="0" fillId="0" borderId="10" xfId="57" applyNumberFormat="1" applyFont="1" applyBorder="1" applyProtection="1">
      <alignment/>
      <protection/>
    </xf>
    <xf numFmtId="38" fontId="0" fillId="0" borderId="20" xfId="57" applyNumberFormat="1" applyFont="1" applyBorder="1" applyAlignment="1" applyProtection="1">
      <alignment/>
      <protection/>
    </xf>
    <xf numFmtId="49" fontId="0" fillId="0" borderId="0" xfId="57" applyNumberFormat="1" applyFont="1" applyProtection="1">
      <alignment/>
      <protection/>
    </xf>
    <xf numFmtId="37" fontId="0" fillId="0" borderId="13" xfId="57" applyNumberFormat="1" applyFont="1" applyFill="1" applyBorder="1" applyProtection="1">
      <alignment/>
      <protection locked="0"/>
    </xf>
    <xf numFmtId="37" fontId="0" fillId="0" borderId="13" xfId="57" applyNumberFormat="1" applyFont="1" applyBorder="1" applyProtection="1">
      <alignment/>
      <protection locked="0"/>
    </xf>
    <xf numFmtId="37" fontId="0" fillId="0" borderId="13" xfId="57" applyNumberFormat="1" applyFont="1" applyBorder="1" applyProtection="1">
      <alignment/>
      <protection/>
    </xf>
    <xf numFmtId="37" fontId="0" fillId="0" borderId="13" xfId="57" applyNumberFormat="1" applyFont="1" applyFill="1" applyBorder="1" applyProtection="1">
      <alignment/>
      <protection/>
    </xf>
    <xf numFmtId="0" fontId="0" fillId="0" borderId="0" xfId="57" applyFont="1" applyBorder="1" applyProtection="1">
      <alignment/>
      <protection locked="0"/>
    </xf>
    <xf numFmtId="167" fontId="0" fillId="0" borderId="10" xfId="57" applyNumberFormat="1" applyFont="1" applyFill="1" applyBorder="1" applyProtection="1">
      <alignment/>
      <protection/>
    </xf>
    <xf numFmtId="167" fontId="0" fillId="0" borderId="0" xfId="57" applyNumberFormat="1" applyFont="1" applyFill="1" applyBorder="1" applyProtection="1">
      <alignment/>
      <protection/>
    </xf>
    <xf numFmtId="37" fontId="0" fillId="0" borderId="20" xfId="57" applyNumberFormat="1" applyFont="1" applyBorder="1" applyAlignment="1" applyProtection="1">
      <alignment/>
      <protection locked="0"/>
    </xf>
    <xf numFmtId="37" fontId="0" fillId="0" borderId="20" xfId="57" applyNumberFormat="1" applyFont="1" applyBorder="1" applyAlignment="1" applyProtection="1">
      <alignment/>
      <protection/>
    </xf>
    <xf numFmtId="37" fontId="0" fillId="0" borderId="20" xfId="57" applyNumberFormat="1" applyFont="1" applyFill="1" applyBorder="1" applyProtection="1">
      <alignment/>
      <protection/>
    </xf>
    <xf numFmtId="38" fontId="0" fillId="0" borderId="0" xfId="57" applyNumberFormat="1" applyFont="1" applyFill="1" applyBorder="1" applyProtection="1">
      <alignment/>
      <protection/>
    </xf>
    <xf numFmtId="38" fontId="0" fillId="0" borderId="0" xfId="57" applyNumberFormat="1" applyFont="1" applyBorder="1" applyProtection="1">
      <alignment/>
      <protection/>
    </xf>
    <xf numFmtId="168" fontId="0" fillId="0" borderId="0" xfId="57" applyNumberFormat="1" applyFont="1" applyFill="1" applyBorder="1" applyAlignment="1" applyProtection="1">
      <alignment/>
      <protection/>
    </xf>
    <xf numFmtId="167" fontId="0" fillId="0" borderId="0" xfId="57" applyNumberFormat="1" applyFont="1" applyFill="1" applyBorder="1" applyAlignment="1" applyProtection="1">
      <alignment horizontal="left"/>
      <protection/>
    </xf>
    <xf numFmtId="0" fontId="10" fillId="0" borderId="0" xfId="57" applyFont="1" applyProtection="1">
      <alignment/>
      <protection/>
    </xf>
    <xf numFmtId="0" fontId="0" fillId="0" borderId="18" xfId="57" applyFont="1" applyFill="1" applyBorder="1" applyProtection="1">
      <alignment/>
      <protection/>
    </xf>
    <xf numFmtId="0" fontId="0" fillId="0" borderId="23" xfId="57" applyFont="1" applyBorder="1" applyProtection="1">
      <alignment/>
      <protection/>
    </xf>
    <xf numFmtId="0" fontId="0" fillId="0" borderId="19" xfId="57" applyFont="1" applyBorder="1" applyProtection="1">
      <alignment/>
      <protection/>
    </xf>
    <xf numFmtId="0" fontId="0" fillId="0" borderId="14" xfId="57" applyFont="1" applyBorder="1" applyAlignment="1" applyProtection="1">
      <alignment horizontal="center"/>
      <protection/>
    </xf>
    <xf numFmtId="38" fontId="0" fillId="0" borderId="20" xfId="57" applyNumberFormat="1" applyFont="1" applyBorder="1" applyProtection="1">
      <alignment/>
      <protection/>
    </xf>
    <xf numFmtId="167" fontId="0" fillId="0" borderId="24" xfId="57" applyNumberFormat="1" applyFont="1" applyBorder="1" applyAlignment="1" applyProtection="1">
      <alignment horizontal="left"/>
      <protection/>
    </xf>
    <xf numFmtId="0" fontId="0" fillId="0" borderId="0" xfId="57" applyFont="1" applyAlignment="1" applyProtection="1">
      <alignment horizontal="left"/>
      <protection/>
    </xf>
    <xf numFmtId="38" fontId="0" fillId="0" borderId="20" xfId="57" applyNumberFormat="1" applyFont="1" applyBorder="1" applyProtection="1">
      <alignment/>
      <protection locked="0"/>
    </xf>
    <xf numFmtId="167" fontId="0" fillId="0" borderId="26" xfId="57" applyNumberFormat="1" applyFont="1" applyBorder="1" applyProtection="1">
      <alignment/>
      <protection/>
    </xf>
    <xf numFmtId="38" fontId="0" fillId="0" borderId="20" xfId="57" applyNumberFormat="1" applyFont="1" applyFill="1" applyBorder="1" applyProtection="1">
      <alignment/>
      <protection/>
    </xf>
    <xf numFmtId="167" fontId="0" fillId="0" borderId="22" xfId="57" applyNumberFormat="1" applyFont="1" applyBorder="1" applyProtection="1">
      <alignment/>
      <protection/>
    </xf>
    <xf numFmtId="0" fontId="0" fillId="0" borderId="11" xfId="57" applyFont="1" applyBorder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0" xfId="0" applyBorder="1" applyAlignment="1">
      <alignment horizontal="justify" vertical="top"/>
    </xf>
    <xf numFmtId="0" fontId="0" fillId="0" borderId="0" xfId="0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38" fontId="0" fillId="0" borderId="0" xfId="0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67" fontId="0" fillId="0" borderId="0" xfId="0" applyNumberFormat="1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/>
      <protection/>
    </xf>
    <xf numFmtId="167" fontId="0" fillId="0" borderId="22" xfId="0" applyNumberFormat="1" applyFont="1" applyBorder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38" fontId="0" fillId="0" borderId="13" xfId="0" applyNumberFormat="1" applyFont="1" applyBorder="1" applyAlignment="1" applyProtection="1">
      <alignment/>
      <protection/>
    </xf>
    <xf numFmtId="38" fontId="0" fillId="0" borderId="13" xfId="0" applyNumberFormat="1" applyFont="1" applyBorder="1" applyAlignment="1" applyProtection="1">
      <alignment/>
      <protection locked="0"/>
    </xf>
    <xf numFmtId="38" fontId="0" fillId="0" borderId="2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Continuous"/>
      <protection/>
    </xf>
    <xf numFmtId="0" fontId="0" fillId="0" borderId="23" xfId="0" applyFont="1" applyBorder="1" applyAlignment="1" applyProtection="1">
      <alignment horizontal="centerContinuous"/>
      <protection/>
    </xf>
    <xf numFmtId="0" fontId="0" fillId="0" borderId="19" xfId="0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37" fontId="0" fillId="0" borderId="29" xfId="0" applyNumberFormat="1" applyFont="1" applyBorder="1" applyAlignment="1" applyProtection="1">
      <alignment/>
      <protection/>
    </xf>
    <xf numFmtId="37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7" fontId="0" fillId="0" borderId="30" xfId="0" applyNumberFormat="1" applyFont="1" applyFill="1" applyBorder="1" applyAlignment="1">
      <alignment/>
    </xf>
    <xf numFmtId="37" fontId="0" fillId="0" borderId="13" xfId="0" applyNumberFormat="1" applyFont="1" applyFill="1" applyBorder="1" applyAlignment="1" applyProtection="1">
      <alignment/>
      <protection/>
    </xf>
    <xf numFmtId="167" fontId="0" fillId="0" borderId="19" xfId="57" applyNumberFormat="1" applyFont="1" applyBorder="1" applyProtection="1">
      <alignment/>
      <protection/>
    </xf>
    <xf numFmtId="38" fontId="0" fillId="0" borderId="13" xfId="57" applyNumberFormat="1" applyFont="1" applyFill="1" applyBorder="1" applyProtection="1">
      <alignment/>
      <protection/>
    </xf>
    <xf numFmtId="167" fontId="0" fillId="0" borderId="0" xfId="57" applyNumberFormat="1" applyFont="1" applyBorder="1" applyAlignment="1" applyProtection="1">
      <alignment horizontal="left"/>
      <protection/>
    </xf>
    <xf numFmtId="0" fontId="1" fillId="0" borderId="18" xfId="57" applyFont="1" applyBorder="1" applyProtection="1">
      <alignment/>
      <protection/>
    </xf>
    <xf numFmtId="167" fontId="0" fillId="0" borderId="19" xfId="57" applyNumberFormat="1" applyFont="1" applyFill="1" applyBorder="1" applyProtection="1">
      <alignment/>
      <protection/>
    </xf>
    <xf numFmtId="184" fontId="0" fillId="35" borderId="0" xfId="0" applyNumberFormat="1" applyFont="1" applyFill="1" applyBorder="1" applyAlignment="1">
      <alignment/>
    </xf>
    <xf numFmtId="184" fontId="0" fillId="35" borderId="10" xfId="0" applyNumberFormat="1" applyFont="1" applyFill="1" applyBorder="1" applyAlignment="1">
      <alignment/>
    </xf>
    <xf numFmtId="184" fontId="0" fillId="35" borderId="24" xfId="0" applyNumberFormat="1" applyFont="1" applyFill="1" applyBorder="1" applyAlignment="1" applyProtection="1">
      <alignment/>
      <protection/>
    </xf>
    <xf numFmtId="184" fontId="0" fillId="35" borderId="24" xfId="0" applyNumberFormat="1" applyFont="1" applyFill="1" applyBorder="1" applyAlignment="1" applyProtection="1">
      <alignment/>
      <protection/>
    </xf>
    <xf numFmtId="184" fontId="0" fillId="35" borderId="25" xfId="0" applyNumberFormat="1" applyFont="1" applyFill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8" fontId="0" fillId="0" borderId="20" xfId="57" applyNumberFormat="1" applyFont="1" applyFill="1" applyBorder="1" applyProtection="1">
      <alignment/>
      <protection locked="0"/>
    </xf>
    <xf numFmtId="38" fontId="0" fillId="0" borderId="20" xfId="57" applyNumberFormat="1" applyFont="1" applyBorder="1" applyAlignment="1" applyProtection="1">
      <alignment horizontal="right"/>
      <protection locked="0"/>
    </xf>
    <xf numFmtId="38" fontId="0" fillId="0" borderId="26" xfId="57" applyNumberFormat="1" applyFont="1" applyBorder="1" applyAlignment="1" applyProtection="1">
      <alignment horizontal="right"/>
      <protection locked="0"/>
    </xf>
    <xf numFmtId="0" fontId="0" fillId="0" borderId="22" xfId="57" applyFont="1" applyBorder="1" applyAlignment="1" applyProtection="1">
      <alignment horizontal="center"/>
      <protection/>
    </xf>
    <xf numFmtId="0" fontId="0" fillId="0" borderId="26" xfId="57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/>
      <protection/>
    </xf>
    <xf numFmtId="167" fontId="0" fillId="0" borderId="26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167" fontId="0" fillId="0" borderId="19" xfId="0" applyNumberFormat="1" applyFont="1" applyFill="1" applyBorder="1" applyAlignment="1" applyProtection="1">
      <alignment/>
      <protection/>
    </xf>
    <xf numFmtId="167" fontId="0" fillId="0" borderId="22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67" fontId="0" fillId="0" borderId="28" xfId="0" applyNumberFormat="1" applyFont="1" applyFill="1" applyBorder="1" applyAlignment="1" applyProtection="1">
      <alignment/>
      <protection/>
    </xf>
    <xf numFmtId="167" fontId="0" fillId="0" borderId="24" xfId="57" applyNumberFormat="1" applyFont="1" applyFill="1" applyBorder="1" applyAlignment="1" applyProtection="1">
      <alignment horizontal="left"/>
      <protection/>
    </xf>
    <xf numFmtId="167" fontId="0" fillId="0" borderId="10" xfId="0" applyNumberFormat="1" applyFont="1" applyFill="1" applyBorder="1" applyAlignment="1" applyProtection="1">
      <alignment/>
      <protection/>
    </xf>
    <xf numFmtId="167" fontId="0" fillId="0" borderId="0" xfId="57" applyNumberFormat="1" applyFont="1" applyBorder="1" applyAlignment="1" applyProtection="1">
      <alignment horizontal="right"/>
      <protection/>
    </xf>
    <xf numFmtId="167" fontId="0" fillId="0" borderId="26" xfId="57" applyNumberFormat="1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4" xfId="0" applyFont="1" applyBorder="1" applyAlignment="1">
      <alignment horizontal="center"/>
    </xf>
    <xf numFmtId="0" fontId="0" fillId="0" borderId="29" xfId="0" applyFont="1" applyBorder="1" applyAlignment="1">
      <alignment horizontal="centerContinuous"/>
    </xf>
    <xf numFmtId="0" fontId="0" fillId="0" borderId="29" xfId="0" applyFont="1" applyBorder="1" applyAlignment="1">
      <alignment horizontal="center"/>
    </xf>
    <xf numFmtId="0" fontId="0" fillId="0" borderId="22" xfId="0" applyFont="1" applyBorder="1" applyAlignment="1">
      <alignment horizontal="centerContinuous"/>
    </xf>
    <xf numFmtId="0" fontId="0" fillId="0" borderId="11" xfId="57" applyFont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57" applyFont="1" applyFill="1" applyBorder="1" applyProtection="1">
      <alignment/>
      <protection/>
    </xf>
    <xf numFmtId="0" fontId="0" fillId="0" borderId="10" xfId="57" applyFont="1" applyFill="1" applyBorder="1" applyProtection="1">
      <alignment/>
      <protection/>
    </xf>
    <xf numFmtId="0" fontId="0" fillId="0" borderId="24" xfId="57" applyFont="1" applyFill="1" applyBorder="1" applyProtection="1">
      <alignment/>
      <protection/>
    </xf>
    <xf numFmtId="0" fontId="0" fillId="0" borderId="25" xfId="57" applyFont="1" applyFill="1" applyBorder="1" applyProtection="1">
      <alignment/>
      <protection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7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Border="1" applyAlignment="1">
      <alignment wrapText="1"/>
    </xf>
    <xf numFmtId="37" fontId="0" fillId="0" borderId="13" xfId="0" applyNumberFormat="1" applyFont="1" applyBorder="1" applyAlignment="1" applyProtection="1">
      <alignment horizontal="right"/>
      <protection locked="0"/>
    </xf>
    <xf numFmtId="37" fontId="0" fillId="0" borderId="11" xfId="0" applyNumberFormat="1" applyFont="1" applyBorder="1" applyAlignment="1" applyProtection="1">
      <alignment horizontal="right"/>
      <protection locked="0"/>
    </xf>
    <xf numFmtId="38" fontId="0" fillId="0" borderId="2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Continuous"/>
      <protection/>
    </xf>
    <xf numFmtId="38" fontId="0" fillId="0" borderId="20" xfId="0" applyNumberFormat="1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164" fontId="0" fillId="0" borderId="0" xfId="0" applyNumberFormat="1" applyFont="1" applyFill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>
      <alignment horizontal="centerContinuous"/>
    </xf>
    <xf numFmtId="0" fontId="0" fillId="0" borderId="0" xfId="0" applyNumberFormat="1" applyFont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 locked="0"/>
    </xf>
    <xf numFmtId="37" fontId="0" fillId="0" borderId="11" xfId="0" applyNumberFormat="1" applyFont="1" applyFill="1" applyBorder="1" applyAlignment="1" applyProtection="1">
      <alignment/>
      <protection locked="0"/>
    </xf>
    <xf numFmtId="37" fontId="0" fillId="0" borderId="12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17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 horizontal="right"/>
    </xf>
    <xf numFmtId="38" fontId="0" fillId="0" borderId="20" xfId="0" applyNumberFormat="1" applyFont="1" applyFill="1" applyBorder="1" applyAlignment="1" applyProtection="1">
      <alignment/>
      <protection/>
    </xf>
    <xf numFmtId="38" fontId="0" fillId="0" borderId="20" xfId="0" applyNumberFormat="1" applyFont="1" applyFill="1" applyBorder="1" applyAlignment="1" applyProtection="1">
      <alignment horizontal="right"/>
      <protection/>
    </xf>
    <xf numFmtId="38" fontId="0" fillId="0" borderId="13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>
      <alignment horizontal="left"/>
    </xf>
    <xf numFmtId="0" fontId="1" fillId="0" borderId="18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38" fontId="0" fillId="0" borderId="20" xfId="0" applyNumberFormat="1" applyFont="1" applyFill="1" applyBorder="1" applyAlignment="1" applyProtection="1">
      <alignment horizontal="right"/>
      <protection locked="0"/>
    </xf>
    <xf numFmtId="38" fontId="0" fillId="0" borderId="13" xfId="0" applyNumberFormat="1" applyFont="1" applyFill="1" applyBorder="1" applyAlignment="1" applyProtection="1">
      <alignment/>
      <protection locked="0"/>
    </xf>
    <xf numFmtId="38" fontId="0" fillId="0" borderId="20" xfId="0" applyNumberFormat="1" applyFont="1" applyFill="1" applyBorder="1" applyAlignment="1" applyProtection="1">
      <alignment/>
      <protection locked="0"/>
    </xf>
    <xf numFmtId="167" fontId="0" fillId="0" borderId="0" xfId="0" applyNumberFormat="1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28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9" fillId="0" borderId="0" xfId="0" applyNumberFormat="1" applyFont="1" applyFill="1" applyAlignment="1" applyProtection="1" quotePrefix="1">
      <alignment horizontal="left"/>
      <protection/>
    </xf>
    <xf numFmtId="37" fontId="0" fillId="0" borderId="16" xfId="0" applyNumberFormat="1" applyFont="1" applyFill="1" applyBorder="1" applyAlignment="1">
      <alignment/>
    </xf>
    <xf numFmtId="37" fontId="0" fillId="0" borderId="30" xfId="0" applyNumberFormat="1" applyFont="1" applyFill="1" applyBorder="1" applyAlignment="1" applyProtection="1">
      <alignment/>
      <protection/>
    </xf>
    <xf numFmtId="0" fontId="0" fillId="36" borderId="13" xfId="0" applyFont="1" applyFill="1" applyBorder="1" applyAlignment="1">
      <alignment/>
    </xf>
    <xf numFmtId="37" fontId="0" fillId="33" borderId="15" xfId="0" applyNumberFormat="1" applyFont="1" applyFill="1" applyBorder="1" applyAlignment="1" applyProtection="1">
      <alignment/>
      <protection/>
    </xf>
    <xf numFmtId="37" fontId="0" fillId="33" borderId="16" xfId="0" applyNumberFormat="1" applyFont="1" applyFill="1" applyBorder="1" applyAlignment="1" applyProtection="1">
      <alignment/>
      <protection/>
    </xf>
    <xf numFmtId="10" fontId="0" fillId="0" borderId="13" xfId="0" applyNumberFormat="1" applyFont="1" applyBorder="1" applyAlignment="1">
      <alignment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13" xfId="0" applyFont="1" applyBorder="1" applyAlignment="1">
      <alignment horizontal="center" wrapText="1"/>
    </xf>
    <xf numFmtId="0" fontId="1" fillId="0" borderId="0" xfId="0" applyFont="1" applyBorder="1" applyAlignment="1" applyProtection="1">
      <alignment/>
      <protection/>
    </xf>
    <xf numFmtId="184" fontId="0" fillId="35" borderId="0" xfId="0" applyNumberFormat="1" applyFont="1" applyFill="1" applyBorder="1" applyAlignment="1" applyProtection="1">
      <alignment/>
      <protection/>
    </xf>
    <xf numFmtId="38" fontId="0" fillId="35" borderId="0" xfId="0" applyNumberFormat="1" applyFont="1" applyFill="1" applyBorder="1" applyAlignment="1" applyProtection="1">
      <alignment horizontal="right"/>
      <protection/>
    </xf>
    <xf numFmtId="0" fontId="0" fillId="0" borderId="25" xfId="0" applyBorder="1" applyAlignment="1">
      <alignment/>
    </xf>
    <xf numFmtId="0" fontId="1" fillId="0" borderId="24" xfId="0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 applyProtection="1">
      <alignment/>
      <protection/>
    </xf>
    <xf numFmtId="167" fontId="0" fillId="0" borderId="26" xfId="0" applyNumberFormat="1" applyFont="1" applyFill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38" fontId="0" fillId="36" borderId="13" xfId="0" applyNumberFormat="1" applyFont="1" applyFill="1" applyBorder="1" applyAlignment="1" applyProtection="1">
      <alignment/>
      <protection/>
    </xf>
    <xf numFmtId="0" fontId="0" fillId="37" borderId="14" xfId="0" applyFill="1" applyBorder="1" applyAlignment="1" applyProtection="1">
      <alignment horizontal="center"/>
      <protection/>
    </xf>
    <xf numFmtId="0" fontId="0" fillId="37" borderId="20" xfId="0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67" fontId="0" fillId="0" borderId="0" xfId="0" applyNumberFormat="1" applyFont="1" applyFill="1" applyBorder="1" applyAlignment="1" applyProtection="1">
      <alignment/>
      <protection/>
    </xf>
    <xf numFmtId="167" fontId="0" fillId="36" borderId="13" xfId="0" applyNumberFormat="1" applyFont="1" applyFill="1" applyBorder="1" applyAlignment="1" applyProtection="1">
      <alignment/>
      <protection/>
    </xf>
    <xf numFmtId="0" fontId="0" fillId="36" borderId="13" xfId="0" applyFill="1" applyBorder="1" applyAlignment="1">
      <alignment/>
    </xf>
    <xf numFmtId="167" fontId="0" fillId="36" borderId="26" xfId="0" applyNumberFormat="1" applyFont="1" applyFill="1" applyBorder="1" applyAlignment="1" applyProtection="1">
      <alignment/>
      <protection/>
    </xf>
    <xf numFmtId="38" fontId="0" fillId="36" borderId="20" xfId="0" applyNumberFormat="1" applyFont="1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38" fontId="0" fillId="36" borderId="14" xfId="0" applyNumberFormat="1" applyFont="1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38" fontId="0" fillId="36" borderId="18" xfId="0" applyNumberFormat="1" applyFont="1" applyFill="1" applyBorder="1" applyAlignment="1" applyProtection="1">
      <alignment/>
      <protection/>
    </xf>
    <xf numFmtId="167" fontId="0" fillId="36" borderId="24" xfId="0" applyNumberFormat="1" applyFont="1" applyFill="1" applyBorder="1" applyAlignment="1" applyProtection="1">
      <alignment/>
      <protection/>
    </xf>
    <xf numFmtId="167" fontId="0" fillId="36" borderId="25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38" fontId="0" fillId="0" borderId="28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24" xfId="0" applyFont="1" applyBorder="1" applyAlignment="1" applyProtection="1">
      <alignment/>
      <protection/>
    </xf>
    <xf numFmtId="0" fontId="48" fillId="0" borderId="0" xfId="0" applyFont="1" applyFill="1" applyBorder="1" applyAlignment="1" applyProtection="1">
      <alignment vertical="top"/>
      <protection/>
    </xf>
    <xf numFmtId="0" fontId="0" fillId="0" borderId="18" xfId="57" applyFont="1" applyBorder="1" applyAlignment="1" applyProtection="1">
      <alignment/>
      <protection/>
    </xf>
    <xf numFmtId="38" fontId="0" fillId="0" borderId="27" xfId="57" applyNumberFormat="1" applyFont="1" applyFill="1" applyBorder="1" applyAlignment="1" applyProtection="1">
      <alignment/>
      <protection locked="0"/>
    </xf>
    <xf numFmtId="38" fontId="0" fillId="0" borderId="27" xfId="57" applyNumberFormat="1" applyFont="1" applyBorder="1" applyAlignment="1" applyProtection="1">
      <alignment/>
      <protection/>
    </xf>
    <xf numFmtId="184" fontId="0" fillId="35" borderId="29" xfId="0" applyNumberFormat="1" applyFont="1" applyFill="1" applyBorder="1" applyAlignment="1" applyProtection="1">
      <alignment horizontal="center"/>
      <protection/>
    </xf>
    <xf numFmtId="38" fontId="0" fillId="35" borderId="13" xfId="0" applyNumberFormat="1" applyFont="1" applyFill="1" applyBorder="1" applyAlignment="1" applyProtection="1">
      <alignment/>
      <protection locked="0"/>
    </xf>
    <xf numFmtId="38" fontId="0" fillId="35" borderId="13" xfId="0" applyNumberFormat="1" applyFont="1" applyFill="1" applyBorder="1" applyAlignment="1">
      <alignment/>
    </xf>
    <xf numFmtId="38" fontId="0" fillId="35" borderId="13" xfId="0" applyNumberFormat="1" applyFont="1" applyFill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48" fillId="0" borderId="0" xfId="0" applyFont="1" applyFill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 vertical="top"/>
      <protection/>
    </xf>
    <xf numFmtId="0" fontId="48" fillId="0" borderId="0" xfId="0" applyFont="1" applyFill="1" applyBorder="1" applyAlignment="1" applyProtection="1">
      <alignment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0" fillId="0" borderId="25" xfId="0" applyFont="1" applyBorder="1" applyAlignment="1">
      <alignment horizontal="center" wrapText="1"/>
    </xf>
    <xf numFmtId="0" fontId="0" fillId="0" borderId="19" xfId="0" applyFont="1" applyBorder="1" applyAlignment="1" applyProtection="1">
      <alignment horizontal="center"/>
      <protection/>
    </xf>
    <xf numFmtId="37" fontId="0" fillId="0" borderId="2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vertical="top"/>
      <protection/>
    </xf>
    <xf numFmtId="38" fontId="0" fillId="0" borderId="0" xfId="0" applyNumberFormat="1" applyFont="1" applyFill="1" applyBorder="1" applyAlignment="1" applyProtection="1">
      <alignment vertical="top"/>
      <protection/>
    </xf>
    <xf numFmtId="38" fontId="0" fillId="0" borderId="13" xfId="0" applyNumberFormat="1" applyBorder="1" applyAlignment="1" applyProtection="1">
      <alignment/>
      <protection/>
    </xf>
    <xf numFmtId="38" fontId="0" fillId="0" borderId="13" xfId="0" applyNumberFormat="1" applyFont="1" applyBorder="1" applyAlignment="1" applyProtection="1">
      <alignment horizontal="right"/>
      <protection locked="0"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8" fontId="9" fillId="0" borderId="13" xfId="0" applyNumberFormat="1" applyFont="1" applyFill="1" applyBorder="1" applyAlignment="1" applyProtection="1">
      <alignment/>
      <protection/>
    </xf>
    <xf numFmtId="38" fontId="0" fillId="0" borderId="29" xfId="57" applyNumberFormat="1" applyFont="1" applyBorder="1" applyAlignment="1" applyProtection="1">
      <alignment/>
      <protection locked="0"/>
    </xf>
    <xf numFmtId="38" fontId="0" fillId="0" borderId="14" xfId="57" applyNumberFormat="1" applyFont="1" applyBorder="1" applyAlignment="1" applyProtection="1">
      <alignment/>
      <protection/>
    </xf>
    <xf numFmtId="38" fontId="0" fillId="0" borderId="14" xfId="57" applyNumberFormat="1" applyFont="1" applyFill="1" applyBorder="1" applyAlignment="1" applyProtection="1">
      <alignment/>
      <protection/>
    </xf>
    <xf numFmtId="38" fontId="0" fillId="0" borderId="14" xfId="0" applyNumberFormat="1" applyFont="1" applyBorder="1" applyAlignment="1" applyProtection="1">
      <alignment/>
      <protection/>
    </xf>
    <xf numFmtId="38" fontId="0" fillId="0" borderId="20" xfId="0" applyNumberFormat="1" applyFont="1" applyBorder="1" applyAlignment="1" applyProtection="1">
      <alignment/>
      <protection locked="0"/>
    </xf>
    <xf numFmtId="38" fontId="0" fillId="0" borderId="29" xfId="0" applyNumberFormat="1" applyFont="1" applyFill="1" applyBorder="1" applyAlignment="1" applyProtection="1">
      <alignment/>
      <protection/>
    </xf>
    <xf numFmtId="38" fontId="0" fillId="0" borderId="29" xfId="0" applyNumberFormat="1" applyFont="1" applyBorder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 locked="0"/>
    </xf>
    <xf numFmtId="37" fontId="0" fillId="0" borderId="14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/>
      <protection locked="0"/>
    </xf>
    <xf numFmtId="37" fontId="0" fillId="0" borderId="29" xfId="0" applyNumberFormat="1" applyFont="1" applyBorder="1" applyAlignment="1" applyProtection="1">
      <alignment/>
      <protection locked="0"/>
    </xf>
    <xf numFmtId="38" fontId="0" fillId="0" borderId="29" xfId="57" applyNumberFormat="1" applyFont="1" applyBorder="1" applyAlignment="1" applyProtection="1">
      <alignment/>
      <protection/>
    </xf>
    <xf numFmtId="37" fontId="0" fillId="0" borderId="20" xfId="57" applyNumberFormat="1" applyFont="1" applyFill="1" applyBorder="1" applyAlignment="1" applyProtection="1">
      <alignment/>
      <protection locked="0"/>
    </xf>
    <xf numFmtId="38" fontId="0" fillId="0" borderId="20" xfId="57" applyNumberFormat="1" applyFont="1" applyFill="1" applyBorder="1" applyAlignment="1" applyProtection="1">
      <alignment/>
      <protection locked="0"/>
    </xf>
    <xf numFmtId="38" fontId="0" fillId="0" borderId="29" xfId="57" applyNumberFormat="1" applyFont="1" applyFill="1" applyBorder="1" applyAlignment="1" applyProtection="1">
      <alignment/>
      <protection/>
    </xf>
    <xf numFmtId="38" fontId="0" fillId="0" borderId="20" xfId="0" applyNumberFormat="1" applyFont="1" applyFill="1" applyBorder="1" applyAlignment="1" applyProtection="1">
      <alignment/>
      <protection locked="0"/>
    </xf>
    <xf numFmtId="38" fontId="0" fillId="37" borderId="14" xfId="0" applyNumberFormat="1" applyFont="1" applyFill="1" applyBorder="1" applyAlignment="1" applyProtection="1">
      <alignment/>
      <protection/>
    </xf>
    <xf numFmtId="38" fontId="0" fillId="37" borderId="29" xfId="0" applyNumberFormat="1" applyFont="1" applyFill="1" applyBorder="1" applyAlignment="1" applyProtection="1">
      <alignment/>
      <protection/>
    </xf>
    <xf numFmtId="38" fontId="0" fillId="37" borderId="20" xfId="0" applyNumberFormat="1" applyFont="1" applyFill="1" applyBorder="1" applyAlignment="1" applyProtection="1">
      <alignment/>
      <protection/>
    </xf>
    <xf numFmtId="0" fontId="0" fillId="37" borderId="14" xfId="0" applyFill="1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0" fillId="37" borderId="13" xfId="0" applyFill="1" applyBorder="1" applyAlignment="1" applyProtection="1">
      <alignment/>
      <protection/>
    </xf>
    <xf numFmtId="0" fontId="0" fillId="37" borderId="29" xfId="0" applyFill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38" fontId="0" fillId="0" borderId="0" xfId="57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37" fontId="49" fillId="0" borderId="0" xfId="0" applyNumberFormat="1" applyFont="1" applyAlignment="1">
      <alignment/>
    </xf>
    <xf numFmtId="0" fontId="0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37" fontId="0" fillId="0" borderId="20" xfId="0" applyNumberFormat="1" applyFont="1" applyBorder="1" applyAlignment="1" applyProtection="1">
      <alignment horizontal="right"/>
      <protection locked="0"/>
    </xf>
    <xf numFmtId="37" fontId="0" fillId="0" borderId="12" xfId="0" applyNumberFormat="1" applyFont="1" applyBorder="1" applyAlignment="1" applyProtection="1">
      <alignment/>
      <protection/>
    </xf>
    <xf numFmtId="38" fontId="0" fillId="36" borderId="20" xfId="57" applyNumberFormat="1" applyFont="1" applyFill="1" applyBorder="1" applyProtection="1">
      <alignment/>
      <protection/>
    </xf>
    <xf numFmtId="37" fontId="0" fillId="38" borderId="13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184" fontId="1" fillId="35" borderId="0" xfId="0" applyNumberFormat="1" applyFont="1" applyFill="1" applyAlignment="1">
      <alignment horizontal="center"/>
    </xf>
    <xf numFmtId="184" fontId="0" fillId="35" borderId="0" xfId="0" applyNumberFormat="1" applyFont="1" applyFill="1" applyAlignment="1">
      <alignment/>
    </xf>
    <xf numFmtId="184" fontId="1" fillId="35" borderId="0" xfId="0" applyNumberFormat="1" applyFont="1" applyFill="1" applyAlignment="1">
      <alignment/>
    </xf>
    <xf numFmtId="184" fontId="0" fillId="0" borderId="0" xfId="0" applyNumberFormat="1" applyFont="1" applyFill="1" applyAlignment="1">
      <alignment/>
    </xf>
    <xf numFmtId="184" fontId="0" fillId="35" borderId="0" xfId="0" applyNumberFormat="1" applyFont="1" applyFill="1" applyAlignment="1" quotePrefix="1">
      <alignment/>
    </xf>
    <xf numFmtId="184" fontId="0" fillId="35" borderId="0" xfId="0" applyNumberFormat="1" applyFont="1" applyFill="1" applyAlignment="1" quotePrefix="1">
      <alignment horizontal="left" vertical="center"/>
    </xf>
    <xf numFmtId="184" fontId="0" fillId="35" borderId="0" xfId="0" applyNumberFormat="1" applyFont="1" applyFill="1" applyAlignment="1">
      <alignment vertical="center"/>
    </xf>
    <xf numFmtId="165" fontId="0" fillId="35" borderId="0" xfId="0" applyNumberFormat="1" applyFont="1" applyFill="1" applyBorder="1" applyAlignment="1">
      <alignment horizontal="right"/>
    </xf>
    <xf numFmtId="184" fontId="0" fillId="35" borderId="0" xfId="0" applyNumberFormat="1" applyFont="1" applyFill="1" applyAlignment="1" quotePrefix="1">
      <alignment/>
    </xf>
    <xf numFmtId="49" fontId="0" fillId="35" borderId="0" xfId="0" applyNumberFormat="1" applyFont="1" applyFill="1" applyAlignment="1" quotePrefix="1">
      <alignment/>
    </xf>
    <xf numFmtId="1" fontId="0" fillId="35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38" fontId="0" fillId="0" borderId="20" xfId="57" applyNumberFormat="1" applyFont="1" applyFill="1" applyBorder="1" applyAlignment="1" applyProtection="1">
      <alignment/>
      <protection/>
    </xf>
    <xf numFmtId="38" fontId="0" fillId="0" borderId="20" xfId="57" applyNumberFormat="1" applyFont="1" applyFill="1" applyBorder="1" applyAlignment="1" applyProtection="1">
      <alignment horizontal="right"/>
      <protection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84" fontId="50" fillId="0" borderId="0" xfId="53" applyNumberFormat="1" applyFont="1" applyFill="1" applyAlignment="1" applyProtection="1">
      <alignment/>
      <protection/>
    </xf>
    <xf numFmtId="184" fontId="1" fillId="0" borderId="0" xfId="0" applyNumberFormat="1" applyFont="1" applyFill="1" applyBorder="1" applyAlignment="1">
      <alignment/>
    </xf>
    <xf numFmtId="184" fontId="1" fillId="0" borderId="0" xfId="0" applyNumberFormat="1" applyFont="1" applyFill="1" applyBorder="1" applyAlignment="1">
      <alignment horizontal="center"/>
    </xf>
    <xf numFmtId="184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/>
    </xf>
    <xf numFmtId="184" fontId="0" fillId="0" borderId="29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wrapText="1"/>
    </xf>
    <xf numFmtId="1" fontId="0" fillId="0" borderId="29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 wrapText="1"/>
    </xf>
    <xf numFmtId="184" fontId="1" fillId="0" borderId="0" xfId="0" applyNumberFormat="1" applyFont="1" applyFill="1" applyAlignment="1">
      <alignment horizontal="left"/>
    </xf>
    <xf numFmtId="1" fontId="0" fillId="0" borderId="20" xfId="0" applyNumberFormat="1" applyFont="1" applyFill="1" applyBorder="1" applyAlignment="1" applyProtection="1">
      <alignment horizontal="center"/>
      <protection/>
    </xf>
    <xf numFmtId="1" fontId="0" fillId="0" borderId="20" xfId="0" applyNumberFormat="1" applyFont="1" applyFill="1" applyBorder="1" applyAlignment="1">
      <alignment horizontal="center" wrapText="1"/>
    </xf>
    <xf numFmtId="184" fontId="0" fillId="35" borderId="0" xfId="0" applyNumberFormat="1" applyFont="1" applyFill="1" applyAlignment="1">
      <alignment horizontal="left"/>
    </xf>
    <xf numFmtId="184" fontId="0" fillId="35" borderId="0" xfId="0" applyNumberFormat="1" applyFont="1" applyFill="1" applyAlignment="1" quotePrefix="1">
      <alignment horizontal="right"/>
    </xf>
    <xf numFmtId="184" fontId="0" fillId="35" borderId="0" xfId="0" applyNumberFormat="1" applyFont="1" applyFill="1" applyBorder="1" applyAlignment="1" quotePrefix="1">
      <alignment/>
    </xf>
    <xf numFmtId="1" fontId="0" fillId="0" borderId="0" xfId="0" applyNumberFormat="1" applyFont="1" applyFill="1" applyBorder="1" applyAlignment="1" applyProtection="1">
      <alignment/>
      <protection/>
    </xf>
    <xf numFmtId="1" fontId="0" fillId="35" borderId="0" xfId="0" applyNumberFormat="1" applyFont="1" applyFill="1" applyAlignment="1">
      <alignment horizontal="left"/>
    </xf>
    <xf numFmtId="49" fontId="0" fillId="35" borderId="0" xfId="0" applyNumberFormat="1" applyFont="1" applyFill="1" applyAlignment="1" quotePrefix="1">
      <alignment horizontal="right"/>
    </xf>
    <xf numFmtId="166" fontId="0" fillId="35" borderId="0" xfId="0" applyNumberFormat="1" applyFont="1" applyFill="1" applyAlignment="1">
      <alignment horizontal="left"/>
    </xf>
    <xf numFmtId="184" fontId="0" fillId="0" borderId="0" xfId="0" applyNumberFormat="1" applyFont="1" applyFill="1" applyAlignment="1">
      <alignment horizontal="left"/>
    </xf>
    <xf numFmtId="1" fontId="0" fillId="35" borderId="0" xfId="0" applyNumberFormat="1" applyFont="1" applyFill="1" applyBorder="1" applyAlignment="1">
      <alignment/>
    </xf>
    <xf numFmtId="184" fontId="0" fillId="35" borderId="14" xfId="0" applyNumberFormat="1" applyFont="1" applyFill="1" applyBorder="1" applyAlignment="1">
      <alignment horizontal="center"/>
    </xf>
    <xf numFmtId="184" fontId="0" fillId="35" borderId="14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 horizontal="right"/>
    </xf>
    <xf numFmtId="184" fontId="0" fillId="35" borderId="29" xfId="0" applyNumberFormat="1" applyFont="1" applyFill="1" applyBorder="1" applyAlignment="1">
      <alignment horizontal="center"/>
    </xf>
    <xf numFmtId="184" fontId="0" fillId="35" borderId="29" xfId="0" applyNumberFormat="1" applyFont="1" applyFill="1" applyBorder="1" applyAlignment="1">
      <alignment/>
    </xf>
    <xf numFmtId="184" fontId="0" fillId="35" borderId="20" xfId="0" applyNumberFormat="1" applyFont="1" applyFill="1" applyBorder="1" applyAlignment="1">
      <alignment horizontal="center"/>
    </xf>
    <xf numFmtId="184" fontId="0" fillId="35" borderId="0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 horizontal="left"/>
    </xf>
    <xf numFmtId="184" fontId="0" fillId="35" borderId="13" xfId="0" applyNumberFormat="1" applyFont="1" applyFill="1" applyBorder="1" applyAlignment="1">
      <alignment horizontal="center"/>
    </xf>
    <xf numFmtId="184" fontId="0" fillId="35" borderId="10" xfId="0" applyNumberFormat="1" applyFont="1" applyFill="1" applyBorder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167" fontId="0" fillId="0" borderId="26" xfId="57" applyNumberFormat="1" applyFont="1" applyFill="1" applyBorder="1" applyProtection="1">
      <alignment/>
      <protection/>
    </xf>
    <xf numFmtId="0" fontId="0" fillId="0" borderId="18" xfId="57" applyFont="1" applyBorder="1" applyProtection="1">
      <alignment/>
      <protection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184" fontId="0" fillId="35" borderId="0" xfId="0" applyNumberFormat="1" applyFont="1" applyFill="1" applyAlignment="1" applyProtection="1">
      <alignment/>
      <protection/>
    </xf>
    <xf numFmtId="184" fontId="1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35" borderId="0" xfId="0" applyNumberFormat="1" applyFont="1" applyFill="1" applyBorder="1" applyAlignment="1" applyProtection="1">
      <alignment/>
      <protection/>
    </xf>
    <xf numFmtId="49" fontId="0" fillId="35" borderId="0" xfId="0" applyNumberFormat="1" applyFont="1" applyFill="1" applyAlignment="1" applyProtection="1" quotePrefix="1">
      <alignment/>
      <protection/>
    </xf>
    <xf numFmtId="1" fontId="0" fillId="35" borderId="0" xfId="0" applyNumberFormat="1" applyFont="1" applyFill="1" applyBorder="1" applyAlignment="1" applyProtection="1">
      <alignment horizontal="right"/>
      <protection/>
    </xf>
    <xf numFmtId="184" fontId="0" fillId="0" borderId="0" xfId="0" applyNumberFormat="1" applyFont="1" applyFill="1" applyBorder="1" applyAlignment="1" applyProtection="1">
      <alignment/>
      <protection/>
    </xf>
    <xf numFmtId="184" fontId="0" fillId="35" borderId="0" xfId="0" applyNumberFormat="1" applyFont="1" applyFill="1" applyBorder="1" applyAlignment="1" applyProtection="1">
      <alignment/>
      <protection/>
    </xf>
    <xf numFmtId="1" fontId="1" fillId="35" borderId="0" xfId="0" applyNumberFormat="1" applyFont="1" applyFill="1" applyBorder="1" applyAlignment="1" applyProtection="1">
      <alignment/>
      <protection/>
    </xf>
    <xf numFmtId="1" fontId="0" fillId="35" borderId="0" xfId="0" applyNumberFormat="1" applyFont="1" applyFill="1" applyBorder="1" applyAlignment="1" applyProtection="1">
      <alignment horizontal="center"/>
      <protection/>
    </xf>
    <xf numFmtId="49" fontId="0" fillId="35" borderId="0" xfId="0" applyNumberFormat="1" applyFont="1" applyFill="1" applyBorder="1" applyAlignment="1" applyProtection="1">
      <alignment/>
      <protection/>
    </xf>
    <xf numFmtId="49" fontId="0" fillId="35" borderId="0" xfId="0" applyNumberFormat="1" applyFont="1" applyFill="1" applyBorder="1" applyAlignment="1" applyProtection="1">
      <alignment horizontal="right"/>
      <protection/>
    </xf>
    <xf numFmtId="184" fontId="0" fillId="0" borderId="0" xfId="0" applyNumberFormat="1" applyFont="1" applyFill="1" applyAlignment="1" applyProtection="1">
      <alignment/>
      <protection/>
    </xf>
    <xf numFmtId="49" fontId="0" fillId="35" borderId="0" xfId="0" applyNumberFormat="1" applyFont="1" applyFill="1" applyAlignment="1" applyProtection="1">
      <alignment/>
      <protection/>
    </xf>
    <xf numFmtId="184" fontId="0" fillId="35" borderId="0" xfId="0" applyNumberFormat="1" applyFont="1" applyFill="1" applyAlignment="1" applyProtection="1" quotePrefix="1">
      <alignment/>
      <protection/>
    </xf>
    <xf numFmtId="184" fontId="0" fillId="35" borderId="0" xfId="0" applyNumberFormat="1" applyFont="1" applyFill="1" applyAlignment="1" applyProtection="1" quotePrefix="1">
      <alignment horizontal="left" vertical="center"/>
      <protection/>
    </xf>
    <xf numFmtId="38" fontId="0" fillId="35" borderId="13" xfId="0" applyNumberFormat="1" applyFont="1" applyFill="1" applyBorder="1" applyAlignment="1" applyProtection="1">
      <alignment horizontal="right" vertical="center"/>
      <protection locked="0"/>
    </xf>
    <xf numFmtId="38" fontId="0" fillId="0" borderId="13" xfId="0" applyNumberFormat="1" applyFont="1" applyFill="1" applyBorder="1" applyAlignment="1" applyProtection="1">
      <alignment horizontal="right" vertical="center"/>
      <protection locked="0"/>
    </xf>
    <xf numFmtId="38" fontId="0" fillId="35" borderId="14" xfId="0" applyNumberFormat="1" applyFont="1" applyFill="1" applyBorder="1" applyAlignment="1" applyProtection="1">
      <alignment/>
      <protection/>
    </xf>
    <xf numFmtId="38" fontId="0" fillId="35" borderId="20" xfId="0" applyNumberFormat="1" applyFont="1" applyFill="1" applyBorder="1" applyAlignment="1" applyProtection="1">
      <alignment/>
      <protection locked="0"/>
    </xf>
    <xf numFmtId="38" fontId="0" fillId="0" borderId="13" xfId="0" applyNumberFormat="1" applyFont="1" applyFill="1" applyBorder="1" applyAlignment="1" applyProtection="1">
      <alignment/>
      <protection locked="0"/>
    </xf>
    <xf numFmtId="38" fontId="0" fillId="35" borderId="20" xfId="0" applyNumberFormat="1" applyFont="1" applyFill="1" applyBorder="1" applyAlignment="1" applyProtection="1">
      <alignment/>
      <protection locked="0"/>
    </xf>
    <xf numFmtId="38" fontId="0" fillId="35" borderId="13" xfId="0" applyNumberFormat="1" applyFont="1" applyFill="1" applyBorder="1" applyAlignment="1" applyProtection="1">
      <alignment/>
      <protection locked="0"/>
    </xf>
    <xf numFmtId="37" fontId="0" fillId="0" borderId="17" xfId="0" applyNumberFormat="1" applyFont="1" applyBorder="1" applyAlignment="1" applyProtection="1">
      <alignment/>
      <protection/>
    </xf>
    <xf numFmtId="37" fontId="0" fillId="0" borderId="11" xfId="0" applyNumberForma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0" fillId="0" borderId="10" xfId="0" applyFont="1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justify" vertical="top" wrapText="1"/>
      <protection/>
    </xf>
    <xf numFmtId="37" fontId="0" fillId="0" borderId="10" xfId="0" applyNumberForma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23" xfId="0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10" fontId="0" fillId="0" borderId="14" xfId="0" applyNumberFormat="1" applyFont="1" applyFill="1" applyBorder="1" applyAlignment="1" applyProtection="1">
      <alignment/>
      <protection/>
    </xf>
    <xf numFmtId="10" fontId="0" fillId="0" borderId="20" xfId="0" applyNumberFormat="1" applyFont="1" applyFill="1" applyBorder="1" applyAlignment="1" applyProtection="1">
      <alignment/>
      <protection/>
    </xf>
    <xf numFmtId="10" fontId="0" fillId="0" borderId="19" xfId="0" applyNumberFormat="1" applyFont="1" applyFill="1" applyBorder="1" applyAlignment="1" applyProtection="1">
      <alignment/>
      <protection/>
    </xf>
    <xf numFmtId="10" fontId="0" fillId="0" borderId="26" xfId="0" applyNumberFormat="1" applyFont="1" applyFill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0" fillId="0" borderId="26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29" xfId="57" applyNumberFormat="1" applyFont="1" applyBorder="1" applyProtection="1">
      <alignment/>
      <protection/>
    </xf>
    <xf numFmtId="37" fontId="0" fillId="0" borderId="20" xfId="57" applyNumberFormat="1" applyFont="1" applyBorder="1" applyProtection="1">
      <alignment/>
      <protection/>
    </xf>
    <xf numFmtId="37" fontId="0" fillId="0" borderId="14" xfId="57" applyNumberFormat="1" applyFont="1" applyBorder="1" applyProtection="1">
      <alignment/>
      <protection/>
    </xf>
    <xf numFmtId="0" fontId="0" fillId="0" borderId="27" xfId="57" applyFont="1" applyBorder="1" applyAlignment="1" applyProtection="1">
      <alignment horizontal="center"/>
      <protection/>
    </xf>
    <xf numFmtId="0" fontId="0" fillId="0" borderId="28" xfId="57" applyFont="1" applyBorder="1" applyAlignment="1" applyProtection="1">
      <alignment horizontal="center"/>
      <protection/>
    </xf>
    <xf numFmtId="38" fontId="0" fillId="0" borderId="14" xfId="57" applyNumberFormat="1" applyFont="1" applyBorder="1" applyAlignment="1" applyProtection="1">
      <alignment/>
      <protection/>
    </xf>
    <xf numFmtId="38" fontId="0" fillId="0" borderId="20" xfId="57" applyNumberFormat="1" applyFont="1" applyBorder="1" applyAlignment="1" applyProtection="1">
      <alignment/>
      <protection/>
    </xf>
    <xf numFmtId="38" fontId="0" fillId="0" borderId="14" xfId="57" applyNumberFormat="1" applyFont="1" applyBorder="1" applyProtection="1">
      <alignment/>
      <protection/>
    </xf>
    <xf numFmtId="38" fontId="0" fillId="0" borderId="29" xfId="57" applyNumberFormat="1" applyFont="1" applyBorder="1" applyProtection="1">
      <alignment/>
      <protection/>
    </xf>
    <xf numFmtId="38" fontId="0" fillId="0" borderId="20" xfId="57" applyNumberFormat="1" applyFont="1" applyBorder="1" applyProtection="1">
      <alignment/>
      <protection/>
    </xf>
    <xf numFmtId="167" fontId="0" fillId="0" borderId="19" xfId="57" applyNumberFormat="1" applyFont="1" applyBorder="1" applyAlignment="1" applyProtection="1">
      <alignment/>
      <protection/>
    </xf>
    <xf numFmtId="167" fontId="0" fillId="0" borderId="26" xfId="57" applyNumberFormat="1" applyFont="1" applyBorder="1" applyAlignment="1" applyProtection="1">
      <alignment/>
      <protection/>
    </xf>
    <xf numFmtId="38" fontId="0" fillId="0" borderId="14" xfId="57" applyNumberFormat="1" applyFont="1" applyFill="1" applyBorder="1" applyProtection="1">
      <alignment/>
      <protection/>
    </xf>
    <xf numFmtId="38" fontId="0" fillId="0" borderId="20" xfId="57" applyNumberFormat="1" applyFont="1" applyFill="1" applyBorder="1" applyProtection="1">
      <alignment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0" fillId="0" borderId="2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38" fontId="0" fillId="0" borderId="14" xfId="57" applyNumberFormat="1" applyFont="1" applyFill="1" applyBorder="1" applyAlignment="1" applyProtection="1">
      <alignment/>
      <protection/>
    </xf>
    <xf numFmtId="38" fontId="0" fillId="0" borderId="20" xfId="57" applyNumberFormat="1" applyFont="1" applyFill="1" applyBorder="1" applyAlignment="1" applyProtection="1">
      <alignment/>
      <protection/>
    </xf>
    <xf numFmtId="0" fontId="1" fillId="0" borderId="10" xfId="57" applyFont="1" applyBorder="1" applyAlignment="1" applyProtection="1">
      <alignment horizontal="center"/>
      <protection/>
    </xf>
    <xf numFmtId="0" fontId="1" fillId="0" borderId="0" xfId="57" applyFont="1" applyBorder="1" applyAlignment="1" applyProtection="1">
      <alignment horizontal="center"/>
      <protection/>
    </xf>
    <xf numFmtId="0" fontId="0" fillId="0" borderId="10" xfId="57" applyFont="1" applyBorder="1" applyAlignment="1" applyProtection="1">
      <alignment horizontal="center"/>
      <protection/>
    </xf>
    <xf numFmtId="0" fontId="0" fillId="0" borderId="14" xfId="57" applyFont="1" applyBorder="1" applyAlignment="1" applyProtection="1">
      <alignment horizontal="center" wrapText="1"/>
      <protection/>
    </xf>
    <xf numFmtId="0" fontId="0" fillId="0" borderId="29" xfId="57" applyFont="1" applyBorder="1" applyAlignment="1" applyProtection="1">
      <alignment horizontal="center" wrapText="1"/>
      <protection/>
    </xf>
    <xf numFmtId="0" fontId="0" fillId="0" borderId="20" xfId="57" applyFont="1" applyBorder="1" applyAlignment="1" applyProtection="1">
      <alignment horizontal="center" wrapText="1"/>
      <protection/>
    </xf>
    <xf numFmtId="49" fontId="0" fillId="0" borderId="10" xfId="57" applyNumberFormat="1" applyFont="1" applyBorder="1" applyAlignment="1" applyProtection="1">
      <alignment horizontal="center"/>
      <protection/>
    </xf>
    <xf numFmtId="38" fontId="0" fillId="0" borderId="29" xfId="57" applyNumberFormat="1" applyFont="1" applyFill="1" applyBorder="1" applyProtection="1">
      <alignment/>
      <protection/>
    </xf>
    <xf numFmtId="38" fontId="0" fillId="0" borderId="14" xfId="57" applyNumberFormat="1" applyFont="1" applyFill="1" applyBorder="1" applyAlignment="1" applyProtection="1">
      <alignment horizontal="right"/>
      <protection/>
    </xf>
    <xf numFmtId="38" fontId="0" fillId="0" borderId="20" xfId="57" applyNumberFormat="1" applyFont="1" applyFill="1" applyBorder="1" applyAlignment="1" applyProtection="1">
      <alignment horizontal="right"/>
      <protection/>
    </xf>
    <xf numFmtId="38" fontId="0" fillId="0" borderId="13" xfId="0" applyNumberFormat="1" applyFont="1" applyFill="1" applyBorder="1" applyAlignment="1" applyProtection="1">
      <alignment/>
      <protection/>
    </xf>
    <xf numFmtId="0" fontId="0" fillId="36" borderId="14" xfId="0" applyFill="1" applyBorder="1" applyAlignment="1" applyProtection="1">
      <alignment horizontal="center"/>
      <protection/>
    </xf>
    <xf numFmtId="0" fontId="0" fillId="36" borderId="20" xfId="0" applyFill="1" applyBorder="1" applyAlignment="1" applyProtection="1">
      <alignment horizontal="center"/>
      <protection/>
    </xf>
    <xf numFmtId="0" fontId="0" fillId="37" borderId="14" xfId="0" applyFill="1" applyBorder="1" applyAlignment="1" applyProtection="1">
      <alignment horizontal="center"/>
      <protection/>
    </xf>
    <xf numFmtId="0" fontId="0" fillId="37" borderId="20" xfId="0" applyFill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8" fontId="0" fillId="0" borderId="14" xfId="0" applyNumberFormat="1" applyFont="1" applyFill="1" applyBorder="1" applyAlignment="1" applyProtection="1">
      <alignment/>
      <protection/>
    </xf>
    <xf numFmtId="38" fontId="0" fillId="0" borderId="20" xfId="0" applyNumberFormat="1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 applyProtection="1">
      <alignment horizontal="right"/>
      <protection/>
    </xf>
    <xf numFmtId="38" fontId="0" fillId="0" borderId="29" xfId="0" applyNumberFormat="1" applyFont="1" applyFill="1" applyBorder="1" applyAlignment="1" applyProtection="1">
      <alignment horizontal="right"/>
      <protection/>
    </xf>
    <xf numFmtId="38" fontId="0" fillId="0" borderId="20" xfId="0" applyNumberFormat="1" applyFont="1" applyFill="1" applyBorder="1" applyAlignment="1" applyProtection="1">
      <alignment horizontal="right"/>
      <protection/>
    </xf>
    <xf numFmtId="38" fontId="0" fillId="37" borderId="14" xfId="0" applyNumberFormat="1" applyFont="1" applyFill="1" applyBorder="1" applyAlignment="1" applyProtection="1">
      <alignment horizontal="center"/>
      <protection/>
    </xf>
    <xf numFmtId="38" fontId="0" fillId="37" borderId="20" xfId="0" applyNumberFormat="1" applyFont="1" applyFill="1" applyBorder="1" applyAlignment="1" applyProtection="1">
      <alignment horizontal="center"/>
      <protection/>
    </xf>
    <xf numFmtId="38" fontId="0" fillId="0" borderId="14" xfId="0" applyNumberFormat="1" applyFont="1" applyBorder="1" applyAlignment="1" applyProtection="1">
      <alignment horizontal="right"/>
      <protection/>
    </xf>
    <xf numFmtId="38" fontId="0" fillId="0" borderId="29" xfId="0" applyNumberFormat="1" applyFont="1" applyBorder="1" applyAlignment="1" applyProtection="1">
      <alignment horizontal="right"/>
      <protection/>
    </xf>
    <xf numFmtId="38" fontId="0" fillId="0" borderId="2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38" fontId="0" fillId="36" borderId="14" xfId="0" applyNumberFormat="1" applyFont="1" applyFill="1" applyBorder="1" applyAlignment="1" applyProtection="1">
      <alignment horizontal="center"/>
      <protection/>
    </xf>
    <xf numFmtId="38" fontId="0" fillId="36" borderId="29" xfId="0" applyNumberFormat="1" applyFont="1" applyFill="1" applyBorder="1" applyAlignment="1" applyProtection="1">
      <alignment horizontal="center"/>
      <protection/>
    </xf>
    <xf numFmtId="38" fontId="0" fillId="36" borderId="13" xfId="0" applyNumberFormat="1" applyFont="1" applyFill="1" applyBorder="1" applyAlignment="1" applyProtection="1">
      <alignment horizontal="center"/>
      <protection/>
    </xf>
    <xf numFmtId="167" fontId="0" fillId="36" borderId="14" xfId="0" applyNumberFormat="1" applyFont="1" applyFill="1" applyBorder="1" applyAlignment="1" applyProtection="1">
      <alignment horizontal="center"/>
      <protection/>
    </xf>
    <xf numFmtId="167" fontId="0" fillId="36" borderId="29" xfId="0" applyNumberFormat="1" applyFont="1" applyFill="1" applyBorder="1" applyAlignment="1" applyProtection="1">
      <alignment horizontal="center"/>
      <protection/>
    </xf>
    <xf numFmtId="167" fontId="0" fillId="36" borderId="20" xfId="0" applyNumberFormat="1" applyFont="1" applyFill="1" applyBorder="1" applyAlignment="1" applyProtection="1">
      <alignment horizontal="center"/>
      <protection/>
    </xf>
    <xf numFmtId="38" fontId="0" fillId="0" borderId="29" xfId="0" applyNumberFormat="1" applyFont="1" applyFill="1" applyBorder="1" applyAlignment="1" applyProtection="1">
      <alignment/>
      <protection/>
    </xf>
    <xf numFmtId="38" fontId="0" fillId="0" borderId="14" xfId="0" applyNumberFormat="1" applyFont="1" applyBorder="1" applyAlignment="1" applyProtection="1">
      <alignment/>
      <protection/>
    </xf>
    <xf numFmtId="38" fontId="0" fillId="0" borderId="29" xfId="0" applyNumberFormat="1" applyFont="1" applyBorder="1" applyAlignment="1" applyProtection="1">
      <alignment/>
      <protection/>
    </xf>
    <xf numFmtId="38" fontId="0" fillId="0" borderId="20" xfId="0" applyNumberFormat="1" applyFont="1" applyBorder="1" applyAlignment="1" applyProtection="1">
      <alignment/>
      <protection/>
    </xf>
    <xf numFmtId="0" fontId="0" fillId="36" borderId="13" xfId="0" applyFill="1" applyBorder="1" applyAlignment="1" applyProtection="1">
      <alignment horizont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37" fontId="0" fillId="0" borderId="13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7" fontId="0" fillId="0" borderId="27" xfId="0" applyNumberFormat="1" applyFont="1" applyBorder="1" applyAlignment="1" applyProtection="1">
      <alignment horizontal="right"/>
      <protection locked="0"/>
    </xf>
    <xf numFmtId="37" fontId="0" fillId="0" borderId="28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vertical="top" wrapText="1"/>
    </xf>
    <xf numFmtId="37" fontId="0" fillId="0" borderId="25" xfId="0" applyNumberFormat="1" applyFont="1" applyBorder="1" applyAlignment="1" applyProtection="1">
      <alignment horizontal="right"/>
      <protection locked="0"/>
    </xf>
    <xf numFmtId="37" fontId="0" fillId="0" borderId="26" xfId="0" applyNumberFormat="1" applyFont="1" applyBorder="1" applyAlignment="1" applyProtection="1">
      <alignment horizontal="right"/>
      <protection locked="0"/>
    </xf>
    <xf numFmtId="37" fontId="0" fillId="0" borderId="10" xfId="0" applyNumberFormat="1" applyFont="1" applyBorder="1" applyAlignment="1" applyProtection="1">
      <alignment horizontal="right"/>
      <protection locked="0"/>
    </xf>
    <xf numFmtId="37" fontId="0" fillId="0" borderId="31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84" fontId="1" fillId="0" borderId="27" xfId="0" applyNumberFormat="1" applyFont="1" applyFill="1" applyBorder="1" applyAlignment="1">
      <alignment horizontal="center"/>
    </xf>
    <xf numFmtId="184" fontId="1" fillId="0" borderId="11" xfId="0" applyNumberFormat="1" applyFont="1" applyFill="1" applyBorder="1" applyAlignment="1">
      <alignment horizontal="center"/>
    </xf>
    <xf numFmtId="184" fontId="1" fillId="0" borderId="28" xfId="0" applyNumberFormat="1" applyFont="1" applyFill="1" applyBorder="1" applyAlignment="1">
      <alignment horizontal="center"/>
    </xf>
    <xf numFmtId="184" fontId="1" fillId="35" borderId="0" xfId="0" applyNumberFormat="1" applyFont="1" applyFill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35" borderId="0" xfId="0" applyNumberFormat="1" applyFont="1" applyFill="1" applyBorder="1" applyAlignment="1">
      <alignment horizontal="right"/>
    </xf>
    <xf numFmtId="184" fontId="1" fillId="35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0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Temporary%20Directory%201%20for%20csafr12.zip\afr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Temporary%20Directory%201%20for%20csafr12.zip\budget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SFSF Supplement"/>
    </sheetNames>
    <sheetDataSet>
      <sheetData sheetId="2"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8">
          <cell r="J28">
            <v>0</v>
          </cell>
        </row>
        <row r="30">
          <cell r="J30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J45">
            <v>0</v>
          </cell>
        </row>
      </sheetData>
      <sheetData sheetId="6">
        <row r="26">
          <cell r="O26">
            <v>0</v>
          </cell>
        </row>
        <row r="48">
          <cell r="O48">
            <v>0</v>
          </cell>
        </row>
      </sheetData>
      <sheetData sheetId="9">
        <row r="11">
          <cell r="L11">
            <v>0</v>
          </cell>
        </row>
        <row r="12">
          <cell r="L12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4">
          <cell r="L24">
            <v>0</v>
          </cell>
        </row>
        <row r="25">
          <cell r="L25">
            <v>0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age 1"/>
      <sheetName val="Page 2"/>
      <sheetName val="Page 3"/>
      <sheetName val="Page 4"/>
      <sheetName val="Page 5"/>
    </sheetNames>
    <sheetDataSet>
      <sheetData sheetId="1"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0</v>
          </cell>
        </row>
        <row r="29">
          <cell r="L29">
            <v>0</v>
          </cell>
        </row>
        <row r="31">
          <cell r="L31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</sheetData>
      <sheetData sheetId="3">
        <row r="10">
          <cell r="I10">
            <v>0</v>
          </cell>
        </row>
        <row r="11">
          <cell r="I11">
            <v>0</v>
          </cell>
        </row>
        <row r="15">
          <cell r="I15">
            <v>0</v>
          </cell>
        </row>
        <row r="16">
          <cell r="I16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8">
          <cell r="I28">
            <v>0</v>
          </cell>
        </row>
        <row r="29">
          <cell r="I29">
            <v>0</v>
          </cell>
        </row>
        <row r="33">
          <cell r="I33">
            <v>0</v>
          </cell>
        </row>
        <row r="34">
          <cell r="I34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</sheetData>
      <sheetData sheetId="4">
        <row r="13">
          <cell r="K13">
            <v>0</v>
          </cell>
        </row>
        <row r="14">
          <cell r="K14">
            <v>0</v>
          </cell>
        </row>
        <row r="17">
          <cell r="K17">
            <v>0</v>
          </cell>
        </row>
        <row r="19">
          <cell r="K19">
            <v>0</v>
          </cell>
        </row>
        <row r="20">
          <cell r="K20">
            <v>0</v>
          </cell>
        </row>
        <row r="23">
          <cell r="K23">
            <v>0</v>
          </cell>
        </row>
        <row r="25">
          <cell r="K25">
            <v>0</v>
          </cell>
        </row>
        <row r="26">
          <cell r="K26">
            <v>0</v>
          </cell>
        </row>
      </sheetData>
      <sheetData sheetId="5">
        <row r="9">
          <cell r="N9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21">
          <cell r="N21">
            <v>0</v>
          </cell>
        </row>
        <row r="30">
          <cell r="N30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42">
          <cell r="N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PageLayoutView="90" workbookViewId="0" topLeftCell="A1">
      <selection activeCell="P27" sqref="P27:R27"/>
    </sheetView>
  </sheetViews>
  <sheetFormatPr defaultColWidth="9.33203125" defaultRowHeight="12.75"/>
  <cols>
    <col min="1" max="1" width="9.66015625" style="55" customWidth="1"/>
    <col min="2" max="2" width="6.33203125" style="55" customWidth="1"/>
    <col min="3" max="3" width="5.5" style="55" customWidth="1"/>
    <col min="4" max="4" width="9.66015625" style="55" customWidth="1"/>
    <col min="5" max="5" width="6.33203125" style="55" customWidth="1"/>
    <col min="6" max="6" width="13.16015625" style="55" customWidth="1"/>
    <col min="7" max="7" width="7.83203125" style="55" customWidth="1"/>
    <col min="8" max="8" width="3.5" style="54" customWidth="1"/>
    <col min="9" max="9" width="13.16015625" style="54" customWidth="1"/>
    <col min="10" max="12" width="9.33203125" style="54" customWidth="1"/>
    <col min="13" max="13" width="11" style="54" customWidth="1"/>
    <col min="14" max="14" width="20" style="54" customWidth="1"/>
    <col min="15" max="15" width="17.33203125" style="54" customWidth="1"/>
    <col min="16" max="16" width="7.16015625" style="54" customWidth="1"/>
    <col min="17" max="17" width="3.33203125" style="54" customWidth="1"/>
    <col min="18" max="18" width="16" style="54" customWidth="1"/>
    <col min="19" max="16384" width="9.33203125" style="54" customWidth="1"/>
  </cols>
  <sheetData>
    <row r="1" spans="1:18" ht="12.75" customHeight="1">
      <c r="A1" s="497" t="s">
        <v>0</v>
      </c>
      <c r="B1" s="497"/>
      <c r="C1" s="497"/>
      <c r="D1" s="495" t="s">
        <v>460</v>
      </c>
      <c r="E1" s="495"/>
      <c r="F1" s="495"/>
      <c r="G1" s="495"/>
      <c r="H1" s="495"/>
      <c r="I1" s="495"/>
      <c r="J1" s="49"/>
      <c r="K1" s="50"/>
      <c r="L1" s="106" t="s">
        <v>1</v>
      </c>
      <c r="M1" s="495" t="s">
        <v>461</v>
      </c>
      <c r="N1" s="495"/>
      <c r="O1"/>
      <c r="P1"/>
      <c r="Q1" s="107" t="s">
        <v>174</v>
      </c>
      <c r="R1" s="53" t="s">
        <v>462</v>
      </c>
    </row>
    <row r="2" spans="1:18" ht="12.75" customHeight="1">
      <c r="A2" s="79"/>
      <c r="B2" s="79"/>
      <c r="C2" s="79"/>
      <c r="D2" s="486" t="s">
        <v>172</v>
      </c>
      <c r="E2" s="486"/>
      <c r="F2" s="486"/>
      <c r="G2" s="486"/>
      <c r="H2" s="486"/>
      <c r="I2" s="486"/>
      <c r="J2" s="49"/>
      <c r="K2" s="50"/>
      <c r="L2" s="51"/>
      <c r="M2" s="61"/>
      <c r="N2" s="61"/>
      <c r="O2"/>
      <c r="P2"/>
      <c r="Q2" s="52"/>
      <c r="R2" s="69"/>
    </row>
    <row r="3" spans="1:18" ht="12.75" customHeight="1">
      <c r="A3" s="79"/>
      <c r="B3" s="79"/>
      <c r="C3" s="79"/>
      <c r="D3" s="495"/>
      <c r="E3" s="495"/>
      <c r="F3" s="495"/>
      <c r="G3" s="495"/>
      <c r="H3" s="495"/>
      <c r="I3" s="495"/>
      <c r="J3" s="49"/>
      <c r="K3" s="50"/>
      <c r="L3" s="51"/>
      <c r="M3" s="61"/>
      <c r="N3" s="61"/>
      <c r="O3"/>
      <c r="P3"/>
      <c r="Q3" s="52"/>
      <c r="R3" s="69"/>
    </row>
    <row r="4" spans="1:18" ht="12.75" customHeight="1">
      <c r="A4" s="79"/>
      <c r="B4" s="79"/>
      <c r="C4" s="79"/>
      <c r="D4" s="486" t="s">
        <v>173</v>
      </c>
      <c r="E4" s="486"/>
      <c r="F4" s="486"/>
      <c r="G4" s="486"/>
      <c r="H4" s="486"/>
      <c r="I4" s="486"/>
      <c r="J4" s="49"/>
      <c r="K4" s="50"/>
      <c r="L4" s="51"/>
      <c r="M4" s="61"/>
      <c r="N4" s="61"/>
      <c r="O4"/>
      <c r="P4"/>
      <c r="Q4" s="52"/>
      <c r="R4" s="69"/>
    </row>
    <row r="5" spans="1:18" ht="12.75" customHeight="1">
      <c r="A5" s="79"/>
      <c r="B5" s="79"/>
      <c r="C5" s="79"/>
      <c r="D5" s="49"/>
      <c r="E5" s="49"/>
      <c r="F5" s="49"/>
      <c r="G5" s="49"/>
      <c r="H5" s="49"/>
      <c r="I5" s="49"/>
      <c r="J5" s="49"/>
      <c r="K5" s="50"/>
      <c r="L5" s="51"/>
      <c r="M5" s="61"/>
      <c r="N5" s="61"/>
      <c r="O5"/>
      <c r="P5"/>
      <c r="Q5" s="52"/>
      <c r="R5" s="69"/>
    </row>
    <row r="6" spans="1:18" ht="18" customHeight="1">
      <c r="A6" s="56"/>
      <c r="B6" s="496" t="s">
        <v>383</v>
      </c>
      <c r="C6" s="496"/>
      <c r="D6" s="496"/>
      <c r="E6" s="496"/>
      <c r="F6" s="496"/>
      <c r="G6" s="496"/>
      <c r="H6" s="496"/>
      <c r="I6" s="496"/>
      <c r="J6" s="56"/>
      <c r="L6" s="51"/>
      <c r="M6" s="61"/>
      <c r="N6" s="61"/>
      <c r="O6"/>
      <c r="P6"/>
      <c r="Q6" s="52"/>
      <c r="R6" s="69"/>
    </row>
    <row r="7" spans="1:18" ht="12.75">
      <c r="A7" s="56"/>
      <c r="B7" s="56"/>
      <c r="C7" s="56"/>
      <c r="D7" s="56"/>
      <c r="E7" s="56"/>
      <c r="F7" s="56"/>
      <c r="G7" s="56"/>
      <c r="H7" s="49"/>
      <c r="I7" s="49"/>
      <c r="J7" s="57"/>
      <c r="L7" s="51"/>
      <c r="M7" s="61"/>
      <c r="N7" s="61"/>
      <c r="O7"/>
      <c r="P7"/>
      <c r="Q7" s="52"/>
      <c r="R7" s="69"/>
    </row>
    <row r="8" spans="1:18" ht="18" customHeight="1">
      <c r="A8" s="62"/>
      <c r="B8" s="498" t="s">
        <v>139</v>
      </c>
      <c r="C8" s="498"/>
      <c r="D8" s="498"/>
      <c r="E8" s="498"/>
      <c r="F8" s="498"/>
      <c r="G8" s="498"/>
      <c r="H8" s="498"/>
      <c r="I8" s="498"/>
      <c r="J8" s="58"/>
      <c r="K8" s="50"/>
      <c r="L8" s="50" t="s">
        <v>144</v>
      </c>
      <c r="M8" s="50"/>
      <c r="N8" s="50"/>
      <c r="O8" s="50"/>
      <c r="P8" s="50"/>
      <c r="Q8" s="50"/>
      <c r="R8" s="50"/>
    </row>
    <row r="9" spans="1:18" ht="12.75">
      <c r="A9" s="62"/>
      <c r="B9" s="62"/>
      <c r="C9" s="62"/>
      <c r="D9" s="62"/>
      <c r="E9" s="62"/>
      <c r="F9" s="62"/>
      <c r="G9" s="62"/>
      <c r="H9" s="49"/>
      <c r="I9" s="49"/>
      <c r="J9" s="57"/>
      <c r="K9" s="50"/>
      <c r="L9" s="495"/>
      <c r="M9" s="495"/>
      <c r="N9" s="495"/>
      <c r="O9" s="50" t="s">
        <v>117</v>
      </c>
      <c r="P9" s="233"/>
      <c r="Q9" s="50"/>
      <c r="R9" s="50"/>
    </row>
    <row r="10" spans="1:18" ht="12.75" customHeight="1">
      <c r="A10" s="62"/>
      <c r="B10" s="499" t="s">
        <v>141</v>
      </c>
      <c r="C10" s="499"/>
      <c r="D10" s="499"/>
      <c r="E10" s="499"/>
      <c r="F10" s="499"/>
      <c r="G10" s="499"/>
      <c r="H10" s="499"/>
      <c r="I10" s="499"/>
      <c r="J10" s="58"/>
      <c r="K10" s="50"/>
      <c r="L10" s="501" t="s">
        <v>370</v>
      </c>
      <c r="M10" s="501"/>
      <c r="N10" s="501"/>
      <c r="O10" s="501"/>
      <c r="P10" s="501"/>
      <c r="Q10" s="60"/>
      <c r="R10" s="71"/>
    </row>
    <row r="11" spans="1:18" ht="12.75" customHeight="1">
      <c r="A11" s="62"/>
      <c r="B11" s="62"/>
      <c r="C11" s="62"/>
      <c r="D11" s="62"/>
      <c r="E11" s="62"/>
      <c r="F11" s="62"/>
      <c r="G11" s="62"/>
      <c r="H11" s="49"/>
      <c r="I11" s="49"/>
      <c r="J11" s="57"/>
      <c r="K11" s="50"/>
      <c r="L11" s="50"/>
      <c r="M11" s="50"/>
      <c r="N11" s="50"/>
      <c r="O11" s="50"/>
      <c r="P11" s="69"/>
      <c r="Q11" s="60"/>
      <c r="R11" s="70"/>
    </row>
    <row r="12" spans="1:18" ht="12.75" customHeight="1">
      <c r="A12" s="54"/>
      <c r="B12" s="54"/>
      <c r="C12" s="54"/>
      <c r="D12" s="54"/>
      <c r="E12" s="54"/>
      <c r="F12" s="54"/>
      <c r="G12" s="54"/>
      <c r="J12" s="59"/>
      <c r="K12" s="68"/>
      <c r="L12" s="484" t="s">
        <v>178</v>
      </c>
      <c r="M12" s="484"/>
      <c r="N12" s="484"/>
      <c r="O12" s="484"/>
      <c r="P12" s="484"/>
      <c r="Q12" s="484"/>
      <c r="R12" s="49"/>
    </row>
    <row r="13" spans="1:18" ht="12.75">
      <c r="A13" s="49"/>
      <c r="B13" s="49"/>
      <c r="C13" s="49"/>
      <c r="D13" s="49"/>
      <c r="E13" s="49"/>
      <c r="F13" s="49"/>
      <c r="G13" s="49"/>
      <c r="H13" s="50"/>
      <c r="I13" s="50"/>
      <c r="J13" s="59"/>
      <c r="K13" s="50"/>
      <c r="L13" s="3"/>
      <c r="M13" s="3"/>
      <c r="N13" s="3"/>
      <c r="O13" s="55"/>
      <c r="P13" s="55"/>
      <c r="Q13" s="55"/>
      <c r="R13" s="55"/>
    </row>
    <row r="14" spans="1:18" ht="26.25" customHeight="1">
      <c r="A14" s="49"/>
      <c r="B14" s="500" t="s">
        <v>384</v>
      </c>
      <c r="C14" s="500"/>
      <c r="D14" s="500"/>
      <c r="E14" s="500"/>
      <c r="F14" s="500"/>
      <c r="G14" s="500"/>
      <c r="H14" s="500"/>
      <c r="I14" s="500"/>
      <c r="J14" s="59"/>
      <c r="K14" s="50"/>
      <c r="L14" s="485"/>
      <c r="M14" s="485"/>
      <c r="N14" s="485"/>
      <c r="O14" s="2"/>
      <c r="P14" s="487"/>
      <c r="Q14" s="487"/>
      <c r="R14" s="487"/>
    </row>
    <row r="15" spans="10:18" ht="12.75">
      <c r="J15" s="72"/>
      <c r="K15" s="50"/>
      <c r="L15" s="486" t="s">
        <v>140</v>
      </c>
      <c r="M15" s="486"/>
      <c r="N15" s="486"/>
      <c r="O15" s="61"/>
      <c r="P15" s="486" t="s">
        <v>2</v>
      </c>
      <c r="Q15" s="486"/>
      <c r="R15" s="486"/>
    </row>
    <row r="16" spans="1:20" ht="12.75" customHeight="1">
      <c r="A16" s="49"/>
      <c r="B16" s="49"/>
      <c r="C16" s="49"/>
      <c r="D16" s="49"/>
      <c r="E16" s="49"/>
      <c r="F16" s="49"/>
      <c r="G16" s="49"/>
      <c r="H16" s="50"/>
      <c r="I16" s="50"/>
      <c r="J16" s="59"/>
      <c r="K16" s="50"/>
      <c r="S16" s="49"/>
      <c r="T16" s="49"/>
    </row>
    <row r="17" spans="1:20" ht="12.75" customHeight="1">
      <c r="A17" s="49"/>
      <c r="B17" s="50"/>
      <c r="C17" s="50"/>
      <c r="D17" s="50"/>
      <c r="E17" s="50"/>
      <c r="F17" s="50"/>
      <c r="G17" s="50"/>
      <c r="H17" s="50"/>
      <c r="I17" s="50"/>
      <c r="J17" s="59"/>
      <c r="K17" s="50"/>
      <c r="S17" s="55"/>
      <c r="T17" s="55"/>
    </row>
    <row r="18" spans="1:20" ht="12.75" customHeight="1">
      <c r="A18" s="494"/>
      <c r="B18" s="494"/>
      <c r="C18" s="494"/>
      <c r="D18" s="494"/>
      <c r="E18" s="494"/>
      <c r="F18" s="61"/>
      <c r="G18" s="495" t="s">
        <v>463</v>
      </c>
      <c r="H18" s="495"/>
      <c r="I18" s="495"/>
      <c r="J18" s="59"/>
      <c r="S18" s="61"/>
      <c r="T18" s="61"/>
    </row>
    <row r="19" spans="1:20" ht="12.75" customHeight="1">
      <c r="A19" s="49"/>
      <c r="B19" s="49"/>
      <c r="C19" s="49"/>
      <c r="D19" s="49"/>
      <c r="E19" s="49"/>
      <c r="F19" s="49"/>
      <c r="G19" s="49"/>
      <c r="H19" s="62"/>
      <c r="I19" s="62"/>
      <c r="J19" s="58"/>
      <c r="L19" s="488" t="s">
        <v>385</v>
      </c>
      <c r="M19" s="489"/>
      <c r="N19" s="489"/>
      <c r="O19" s="489"/>
      <c r="P19" s="489"/>
      <c r="Q19" s="489"/>
      <c r="R19" s="489"/>
      <c r="S19" s="61"/>
      <c r="T19" s="61"/>
    </row>
    <row r="20" spans="1:18" ht="12.75" customHeight="1">
      <c r="A20" s="494"/>
      <c r="B20" s="494"/>
      <c r="C20" s="494"/>
      <c r="D20" s="494"/>
      <c r="E20" s="494"/>
      <c r="F20" s="61"/>
      <c r="G20" s="495" t="s">
        <v>463</v>
      </c>
      <c r="H20" s="495"/>
      <c r="I20" s="495"/>
      <c r="J20" s="58"/>
      <c r="L20" s="173" t="s">
        <v>323</v>
      </c>
      <c r="N20" s="75"/>
      <c r="O20" s="491" t="s">
        <v>142</v>
      </c>
      <c r="P20" s="491"/>
      <c r="Q20" s="491"/>
      <c r="R20" s="491"/>
    </row>
    <row r="21" spans="1:18" ht="12.75" customHeight="1">
      <c r="A21" s="64"/>
      <c r="B21" s="64"/>
      <c r="C21" s="64"/>
      <c r="D21" s="64"/>
      <c r="E21" s="64"/>
      <c r="F21" s="49"/>
      <c r="G21" s="64"/>
      <c r="H21" s="50"/>
      <c r="I21" s="50"/>
      <c r="J21" s="58"/>
      <c r="L21" s="490" t="s">
        <v>143</v>
      </c>
      <c r="M21" s="490"/>
      <c r="N21" s="490"/>
      <c r="O21" s="63"/>
      <c r="P21" s="63"/>
      <c r="Q21" s="63"/>
      <c r="R21" s="63"/>
    </row>
    <row r="22" spans="1:18" ht="12.75" customHeight="1">
      <c r="A22" s="494"/>
      <c r="B22" s="494"/>
      <c r="C22" s="494"/>
      <c r="D22" s="494"/>
      <c r="E22" s="494"/>
      <c r="F22" s="61"/>
      <c r="G22" s="495" t="s">
        <v>463</v>
      </c>
      <c r="H22" s="495"/>
      <c r="I22" s="495"/>
      <c r="J22" s="58"/>
      <c r="L22" s="55"/>
      <c r="M22" s="63"/>
      <c r="N22" s="63"/>
      <c r="O22" s="63"/>
      <c r="P22" s="63"/>
      <c r="Q22" s="63"/>
      <c r="R22" s="63"/>
    </row>
    <row r="23" spans="1:18" ht="12.75" customHeight="1">
      <c r="A23" s="64"/>
      <c r="B23" s="64"/>
      <c r="C23" s="64"/>
      <c r="D23" s="64"/>
      <c r="E23" s="64"/>
      <c r="F23" s="49"/>
      <c r="G23" s="64"/>
      <c r="H23" s="50"/>
      <c r="I23" s="50"/>
      <c r="J23" s="59"/>
      <c r="L23" s="494"/>
      <c r="M23" s="494"/>
      <c r="N23" s="494"/>
      <c r="O23" s="55"/>
      <c r="P23" s="495" t="s">
        <v>464</v>
      </c>
      <c r="Q23" s="495"/>
      <c r="R23" s="495"/>
    </row>
    <row r="24" spans="1:18" ht="12.75" customHeight="1">
      <c r="A24" s="494"/>
      <c r="B24" s="494"/>
      <c r="C24" s="494"/>
      <c r="D24" s="494"/>
      <c r="E24" s="494"/>
      <c r="F24" s="61"/>
      <c r="G24" s="495" t="s">
        <v>463</v>
      </c>
      <c r="H24" s="495"/>
      <c r="I24" s="495"/>
      <c r="J24" s="59"/>
      <c r="L24" s="486" t="s">
        <v>205</v>
      </c>
      <c r="M24" s="486"/>
      <c r="N24" s="486"/>
      <c r="O24" s="55"/>
      <c r="P24" s="486" t="s">
        <v>329</v>
      </c>
      <c r="Q24" s="486"/>
      <c r="R24" s="486"/>
    </row>
    <row r="25" spans="1:18" ht="12.75" customHeight="1">
      <c r="A25" s="49"/>
      <c r="B25" s="49"/>
      <c r="C25" s="49"/>
      <c r="D25" s="62"/>
      <c r="E25" s="62"/>
      <c r="F25" s="62"/>
      <c r="G25" s="62"/>
      <c r="H25" s="67"/>
      <c r="I25" s="67"/>
      <c r="J25" s="59"/>
      <c r="L25" s="49"/>
      <c r="M25" s="49"/>
      <c r="N25" s="49"/>
      <c r="O25" s="49"/>
      <c r="P25" s="49"/>
      <c r="Q25" s="49"/>
      <c r="R25" s="49"/>
    </row>
    <row r="26" spans="1:10" s="55" customFormat="1" ht="12.75" customHeight="1">
      <c r="A26" s="494"/>
      <c r="B26" s="494"/>
      <c r="C26" s="494"/>
      <c r="D26" s="494"/>
      <c r="E26" s="494"/>
      <c r="F26" s="61"/>
      <c r="G26" s="495" t="s">
        <v>463</v>
      </c>
      <c r="H26" s="495"/>
      <c r="I26" s="495"/>
      <c r="J26" s="59"/>
    </row>
    <row r="27" spans="1:18" s="55" customFormat="1" ht="12.75" customHeight="1">
      <c r="A27" s="49"/>
      <c r="B27" s="49"/>
      <c r="C27" s="49"/>
      <c r="D27" s="62"/>
      <c r="E27" s="62"/>
      <c r="F27" s="62"/>
      <c r="G27" s="62"/>
      <c r="H27" s="67"/>
      <c r="I27" s="67"/>
      <c r="J27" s="66"/>
      <c r="L27" s="494"/>
      <c r="M27" s="494"/>
      <c r="N27" s="494"/>
      <c r="O27" s="65"/>
      <c r="P27" s="502" t="s">
        <v>465</v>
      </c>
      <c r="Q27" s="502"/>
      <c r="R27" s="502"/>
    </row>
    <row r="28" spans="1:18" s="55" customFormat="1" ht="12.75" customHeight="1">
      <c r="A28" s="494"/>
      <c r="B28" s="494"/>
      <c r="C28" s="494"/>
      <c r="D28" s="494"/>
      <c r="E28" s="494"/>
      <c r="F28" s="61"/>
      <c r="G28" s="495" t="s">
        <v>463</v>
      </c>
      <c r="H28" s="495"/>
      <c r="I28" s="495"/>
      <c r="J28" s="66"/>
      <c r="L28" s="486" t="s">
        <v>205</v>
      </c>
      <c r="M28" s="486"/>
      <c r="N28" s="486"/>
      <c r="O28" s="65"/>
      <c r="P28" s="503" t="s">
        <v>329</v>
      </c>
      <c r="Q28" s="503"/>
      <c r="R28" s="503"/>
    </row>
    <row r="29" spans="4:18" s="49" customFormat="1" ht="12.75" customHeight="1">
      <c r="D29" s="62"/>
      <c r="E29" s="62"/>
      <c r="F29" s="62"/>
      <c r="G29" s="62"/>
      <c r="H29" s="67"/>
      <c r="I29" s="67"/>
      <c r="J29" s="66"/>
      <c r="K29" s="55"/>
      <c r="M29" s="65"/>
      <c r="N29" s="65"/>
      <c r="O29" s="65"/>
      <c r="P29" s="65"/>
      <c r="Q29" s="65"/>
      <c r="R29" s="65"/>
    </row>
    <row r="30" spans="1:18" s="55" customFormat="1" ht="12.75" customHeight="1">
      <c r="A30" s="494"/>
      <c r="B30" s="494"/>
      <c r="C30" s="494"/>
      <c r="D30" s="494"/>
      <c r="E30" s="494"/>
      <c r="F30" s="61"/>
      <c r="G30" s="495" t="s">
        <v>463</v>
      </c>
      <c r="H30" s="495"/>
      <c r="I30" s="495"/>
      <c r="J30" s="66"/>
      <c r="K30" s="168"/>
      <c r="L30" s="167"/>
      <c r="M30" s="169"/>
      <c r="N30" s="169"/>
      <c r="O30" s="169"/>
      <c r="P30" s="169"/>
      <c r="Q30" s="169"/>
      <c r="R30" s="169"/>
    </row>
    <row r="31" spans="1:18" s="49" customFormat="1" ht="12.75" customHeight="1">
      <c r="A31" s="486" t="s">
        <v>140</v>
      </c>
      <c r="B31" s="486"/>
      <c r="C31" s="486"/>
      <c r="D31" s="486"/>
      <c r="E31" s="486"/>
      <c r="F31" s="61"/>
      <c r="G31" s="486" t="s">
        <v>2</v>
      </c>
      <c r="H31" s="486"/>
      <c r="I31" s="486"/>
      <c r="J31" s="66"/>
      <c r="L31" s="55"/>
      <c r="M31" s="55"/>
      <c r="N31" s="55"/>
      <c r="O31" s="55"/>
      <c r="P31" s="55"/>
      <c r="Q31" s="55"/>
      <c r="R31" s="55"/>
    </row>
    <row r="32" spans="10:12" s="55" customFormat="1" ht="12.75" customHeight="1">
      <c r="J32" s="66"/>
      <c r="L32" s="55" t="s">
        <v>220</v>
      </c>
    </row>
    <row r="33" spans="10:18" s="49" customFormat="1" ht="12.75" customHeight="1">
      <c r="J33" s="66"/>
      <c r="L33" s="54" t="s">
        <v>255</v>
      </c>
      <c r="M33" s="54"/>
      <c r="N33" s="54"/>
      <c r="O33" s="54"/>
      <c r="P33" s="170" t="s">
        <v>53</v>
      </c>
      <c r="Q33" s="492">
        <f>'Page 2'!J41</f>
        <v>1676220</v>
      </c>
      <c r="R33" s="493"/>
    </row>
    <row r="34" spans="10:18" s="55" customFormat="1" ht="12.75" customHeight="1">
      <c r="J34" s="59"/>
      <c r="L34" s="54" t="s">
        <v>213</v>
      </c>
      <c r="M34" s="54"/>
      <c r="N34" s="54"/>
      <c r="O34" s="54"/>
      <c r="P34" s="170" t="s">
        <v>53</v>
      </c>
      <c r="Q34" s="482">
        <f>'Page 2'!J42</f>
        <v>85989</v>
      </c>
      <c r="R34" s="483"/>
    </row>
    <row r="35" spans="10:18" s="55" customFormat="1" ht="12.75" customHeight="1">
      <c r="J35" s="59"/>
      <c r="K35" s="49"/>
      <c r="L35" s="54"/>
      <c r="M35" s="54"/>
      <c r="N35" s="54"/>
      <c r="O35" s="54"/>
      <c r="P35" s="54"/>
      <c r="Q35" s="54"/>
      <c r="R35" s="54"/>
    </row>
    <row r="36" spans="10:18" s="55" customFormat="1" ht="12.75" customHeight="1">
      <c r="J36" s="50"/>
      <c r="L36" s="54"/>
      <c r="M36" s="54"/>
      <c r="N36" s="54"/>
      <c r="O36" s="54"/>
      <c r="P36" s="54"/>
      <c r="Q36" s="54"/>
      <c r="R36" s="54"/>
    </row>
    <row r="37" ht="12.75">
      <c r="K37" s="49"/>
    </row>
    <row r="38" ht="12.75">
      <c r="K38" s="49"/>
    </row>
  </sheetData>
  <sheetProtection sheet="1" formatCells="0" formatColumns="0" formatRows="0"/>
  <mergeCells count="46">
    <mergeCell ref="A30:E30"/>
    <mergeCell ref="G30:I30"/>
    <mergeCell ref="L23:N23"/>
    <mergeCell ref="A31:E31"/>
    <mergeCell ref="G31:I31"/>
    <mergeCell ref="L24:N24"/>
    <mergeCell ref="L27:N27"/>
    <mergeCell ref="A28:E28"/>
    <mergeCell ref="A26:E26"/>
    <mergeCell ref="G26:I26"/>
    <mergeCell ref="A24:E24"/>
    <mergeCell ref="G24:I24"/>
    <mergeCell ref="L9:N9"/>
    <mergeCell ref="G28:I28"/>
    <mergeCell ref="L10:P10"/>
    <mergeCell ref="L28:N28"/>
    <mergeCell ref="P23:R23"/>
    <mergeCell ref="P24:R24"/>
    <mergeCell ref="P27:R27"/>
    <mergeCell ref="P28:R28"/>
    <mergeCell ref="B10:I10"/>
    <mergeCell ref="B14:I14"/>
    <mergeCell ref="A20:E20"/>
    <mergeCell ref="G20:I20"/>
    <mergeCell ref="A18:E18"/>
    <mergeCell ref="G18:I18"/>
    <mergeCell ref="A22:E22"/>
    <mergeCell ref="G22:I22"/>
    <mergeCell ref="M1:N1"/>
    <mergeCell ref="B6:I6"/>
    <mergeCell ref="D2:I2"/>
    <mergeCell ref="D3:I3"/>
    <mergeCell ref="D4:I4"/>
    <mergeCell ref="A1:C1"/>
    <mergeCell ref="D1:I1"/>
    <mergeCell ref="B8:I8"/>
    <mergeCell ref="Q34:R34"/>
    <mergeCell ref="L12:Q12"/>
    <mergeCell ref="L14:N14"/>
    <mergeCell ref="L15:N15"/>
    <mergeCell ref="P14:R14"/>
    <mergeCell ref="P15:R15"/>
    <mergeCell ref="L19:R19"/>
    <mergeCell ref="L21:N21"/>
    <mergeCell ref="O20:R20"/>
    <mergeCell ref="Q33:R33"/>
  </mergeCells>
  <dataValidations count="1">
    <dataValidation type="textLength" operator="equal" showInputMessage="1" showErrorMessage="1" prompt="This cell will only accept entries equal to 9 digits.  School district sponsored charter schools must enter their CTDS number.  All other charter schools must enter their CTD number plus 3 zeros." sqref="R1">
      <formula1>9</formula1>
    </dataValidation>
  </dataValidations>
  <printOptions horizontalCentered="1"/>
  <pageMargins left="0.75" right="0.75" top="0.75" bottom="0.75" header="0.5" footer="0.5"/>
  <pageSetup horizontalDpi="600" verticalDpi="600" orientation="landscape" paperSize="5" r:id="rId1"/>
  <headerFooter alignWithMargins="0">
    <oddFooter>&amp;LRev. 8/12&amp;CFY 2012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I23" sqref="I23"/>
    </sheetView>
  </sheetViews>
  <sheetFormatPr defaultColWidth="9.33203125" defaultRowHeight="12.75"/>
  <cols>
    <col min="1" max="1" width="21.5" style="3" customWidth="1"/>
    <col min="2" max="2" width="19.33203125" style="3" customWidth="1"/>
    <col min="3" max="3" width="10.66015625" style="3" customWidth="1"/>
    <col min="4" max="4" width="3.83203125" style="10" customWidth="1"/>
    <col min="5" max="10" width="13.83203125" style="3" customWidth="1"/>
    <col min="11" max="11" width="15.33203125" style="3" customWidth="1"/>
    <col min="12" max="12" width="13.83203125" style="3" customWidth="1"/>
    <col min="13" max="13" width="3.66015625" style="3" bestFit="1" customWidth="1"/>
    <col min="14" max="16384" width="9.33203125" style="3" customWidth="1"/>
  </cols>
  <sheetData>
    <row r="1" spans="1:12" ht="12.75">
      <c r="A1" s="1" t="s">
        <v>0</v>
      </c>
      <c r="B1" s="512" t="str">
        <f>'Cover Page'!D1</f>
        <v>Premier Charter High School</v>
      </c>
      <c r="C1" s="512"/>
      <c r="D1" s="512"/>
      <c r="E1" s="2"/>
      <c r="F1" s="4" t="s">
        <v>1</v>
      </c>
      <c r="G1" s="512" t="str">
        <f>'Cover Page'!M1</f>
        <v>Maricopa</v>
      </c>
      <c r="H1" s="512"/>
      <c r="K1" s="4" t="s">
        <v>174</v>
      </c>
      <c r="L1" s="261" t="str">
        <f>'Cover Page'!R1</f>
        <v>078939000</v>
      </c>
    </row>
    <row r="3" spans="1:12" ht="12.75">
      <c r="A3" s="619" t="s">
        <v>149</v>
      </c>
      <c r="B3" s="619"/>
      <c r="C3" s="619"/>
      <c r="D3" s="620"/>
      <c r="E3" s="29" t="s">
        <v>108</v>
      </c>
      <c r="F3" s="29"/>
      <c r="G3" s="29" t="s">
        <v>113</v>
      </c>
      <c r="H3" s="29"/>
      <c r="I3" s="30"/>
      <c r="J3" s="31"/>
      <c r="K3" s="29" t="s">
        <v>110</v>
      </c>
      <c r="L3" s="29" t="s">
        <v>112</v>
      </c>
    </row>
    <row r="4" spans="5:12" ht="12.75">
      <c r="E4" s="241" t="s">
        <v>109</v>
      </c>
      <c r="F4" s="241" t="s">
        <v>85</v>
      </c>
      <c r="G4" s="241" t="s">
        <v>114</v>
      </c>
      <c r="H4" s="241" t="s">
        <v>115</v>
      </c>
      <c r="I4" s="621" t="s">
        <v>102</v>
      </c>
      <c r="J4" s="622"/>
      <c r="K4" s="241" t="s">
        <v>111</v>
      </c>
      <c r="L4" s="241" t="s">
        <v>109</v>
      </c>
    </row>
    <row r="5" spans="1:12" ht="12.75">
      <c r="A5" s="1" t="s">
        <v>86</v>
      </c>
      <c r="E5" s="32" t="s">
        <v>4</v>
      </c>
      <c r="F5" s="32" t="s">
        <v>4</v>
      </c>
      <c r="G5" s="32" t="s">
        <v>4</v>
      </c>
      <c r="H5" s="32" t="s">
        <v>4</v>
      </c>
      <c r="I5" s="21" t="s">
        <v>35</v>
      </c>
      <c r="J5" s="21" t="s">
        <v>4</v>
      </c>
      <c r="K5" s="32" t="s">
        <v>4</v>
      </c>
      <c r="L5" s="32" t="s">
        <v>4</v>
      </c>
    </row>
    <row r="6" spans="1:13" ht="12.75">
      <c r="A6" s="3" t="s">
        <v>399</v>
      </c>
      <c r="D6" s="10" t="s">
        <v>6</v>
      </c>
      <c r="E6" s="87">
        <v>-3955</v>
      </c>
      <c r="F6" s="17">
        <v>91637</v>
      </c>
      <c r="G6" s="17"/>
      <c r="H6" s="17"/>
      <c r="I6" s="196">
        <v>93790</v>
      </c>
      <c r="J6" s="17">
        <v>91637</v>
      </c>
      <c r="K6" s="17"/>
      <c r="L6" s="23">
        <f>SUM(E6+F6-G6-H6-J6-K6)</f>
        <v>-3955</v>
      </c>
      <c r="M6" s="3" t="s">
        <v>6</v>
      </c>
    </row>
    <row r="7" spans="1:13" ht="12.75">
      <c r="A7" s="3" t="s">
        <v>400</v>
      </c>
      <c r="D7" s="10" t="s">
        <v>7</v>
      </c>
      <c r="E7" s="87">
        <v>-7157</v>
      </c>
      <c r="F7" s="17">
        <v>26471</v>
      </c>
      <c r="G7" s="17"/>
      <c r="H7" s="17"/>
      <c r="I7" s="196">
        <v>26621</v>
      </c>
      <c r="J7" s="17">
        <v>26455</v>
      </c>
      <c r="K7" s="17"/>
      <c r="L7" s="23">
        <f aca="true" t="shared" si="0" ref="L7:L22">SUM(E7+F7-G7-H7-J7-K7)</f>
        <v>-7141</v>
      </c>
      <c r="M7" s="3" t="s">
        <v>7</v>
      </c>
    </row>
    <row r="8" spans="1:13" ht="12.75">
      <c r="A8" s="3" t="s">
        <v>206</v>
      </c>
      <c r="D8" s="10" t="s">
        <v>8</v>
      </c>
      <c r="E8" s="87">
        <v>688</v>
      </c>
      <c r="F8" s="17"/>
      <c r="G8" s="17"/>
      <c r="H8" s="17"/>
      <c r="I8" s="196">
        <f>'[2]Page 2'!$E$6</f>
        <v>0</v>
      </c>
      <c r="J8" s="17"/>
      <c r="K8" s="17"/>
      <c r="L8" s="23">
        <f t="shared" si="0"/>
        <v>688</v>
      </c>
      <c r="M8" s="3" t="s">
        <v>8</v>
      </c>
    </row>
    <row r="9" spans="1:13" ht="12.75">
      <c r="A9" s="3" t="s">
        <v>207</v>
      </c>
      <c r="D9" s="10" t="s">
        <v>9</v>
      </c>
      <c r="E9" s="87">
        <v>437</v>
      </c>
      <c r="F9" s="17"/>
      <c r="G9" s="17"/>
      <c r="H9" s="17"/>
      <c r="I9" s="196">
        <f>'[2]Page 2'!$E$7</f>
        <v>0</v>
      </c>
      <c r="J9" s="17"/>
      <c r="K9" s="17"/>
      <c r="L9" s="23">
        <f t="shared" si="0"/>
        <v>437</v>
      </c>
      <c r="M9" s="3" t="s">
        <v>9</v>
      </c>
    </row>
    <row r="10" spans="1:13" ht="12.75">
      <c r="A10" s="3" t="s">
        <v>208</v>
      </c>
      <c r="D10" s="10" t="s">
        <v>10</v>
      </c>
      <c r="E10" s="87">
        <v>101</v>
      </c>
      <c r="F10" s="17"/>
      <c r="G10" s="17"/>
      <c r="H10" s="17"/>
      <c r="I10" s="196">
        <f>'[2]Page 2'!$E$8</f>
        <v>0</v>
      </c>
      <c r="J10" s="17"/>
      <c r="K10" s="17"/>
      <c r="L10" s="23">
        <f t="shared" si="0"/>
        <v>101</v>
      </c>
      <c r="M10" s="3" t="s">
        <v>10</v>
      </c>
    </row>
    <row r="11" spans="1:13" ht="12.75">
      <c r="A11" s="3" t="s">
        <v>209</v>
      </c>
      <c r="D11" s="10" t="s">
        <v>11</v>
      </c>
      <c r="E11" s="87">
        <f>'[1]Page 9'!$L$11</f>
        <v>0</v>
      </c>
      <c r="F11" s="17"/>
      <c r="G11" s="17"/>
      <c r="H11" s="17"/>
      <c r="I11" s="196">
        <f>'[2]Page 2'!$E$9</f>
        <v>0</v>
      </c>
      <c r="J11" s="17"/>
      <c r="K11" s="17"/>
      <c r="L11" s="23">
        <f t="shared" si="0"/>
        <v>0</v>
      </c>
      <c r="M11" s="3" t="s">
        <v>11</v>
      </c>
    </row>
    <row r="12" spans="1:13" ht="12.75">
      <c r="A12" s="3" t="s">
        <v>210</v>
      </c>
      <c r="D12" s="10" t="s">
        <v>12</v>
      </c>
      <c r="E12" s="87">
        <f>'[1]Page 9'!$L$12</f>
        <v>0</v>
      </c>
      <c r="F12" s="17"/>
      <c r="G12" s="17"/>
      <c r="H12" s="17"/>
      <c r="I12" s="196">
        <f>'[2]Page 2'!$E$10</f>
        <v>0</v>
      </c>
      <c r="J12" s="17"/>
      <c r="K12" s="17"/>
      <c r="L12" s="23">
        <f t="shared" si="0"/>
        <v>0</v>
      </c>
      <c r="M12" s="3" t="s">
        <v>12</v>
      </c>
    </row>
    <row r="13" spans="1:13" ht="12.75">
      <c r="A13" s="3" t="s">
        <v>87</v>
      </c>
      <c r="D13" s="10" t="s">
        <v>14</v>
      </c>
      <c r="E13" s="87">
        <v>-1301</v>
      </c>
      <c r="F13" s="17">
        <v>33090</v>
      </c>
      <c r="G13" s="17"/>
      <c r="H13" s="17"/>
      <c r="I13" s="196">
        <v>33966</v>
      </c>
      <c r="J13" s="17">
        <v>33090</v>
      </c>
      <c r="K13" s="17"/>
      <c r="L13" s="23">
        <f t="shared" si="0"/>
        <v>-1301</v>
      </c>
      <c r="M13" s="3" t="s">
        <v>14</v>
      </c>
    </row>
    <row r="14" spans="1:13" ht="12.75">
      <c r="A14" s="3" t="s">
        <v>88</v>
      </c>
      <c r="D14" s="10" t="s">
        <v>15</v>
      </c>
      <c r="E14" s="87">
        <f>'[1]Page 9'!$L$14</f>
        <v>0</v>
      </c>
      <c r="F14" s="17"/>
      <c r="G14" s="17"/>
      <c r="H14" s="17"/>
      <c r="I14" s="196">
        <f>'[2]Page 2'!$E$12</f>
        <v>0</v>
      </c>
      <c r="J14" s="17"/>
      <c r="K14" s="17"/>
      <c r="L14" s="23">
        <f t="shared" si="0"/>
        <v>0</v>
      </c>
      <c r="M14" s="3" t="s">
        <v>15</v>
      </c>
    </row>
    <row r="15" spans="1:13" ht="12.75">
      <c r="A15" s="3" t="s">
        <v>223</v>
      </c>
      <c r="D15" s="10" t="s">
        <v>16</v>
      </c>
      <c r="E15" s="87">
        <f>'[1]Page 9'!$L$15</f>
        <v>0</v>
      </c>
      <c r="F15" s="17"/>
      <c r="G15" s="17"/>
      <c r="H15" s="17"/>
      <c r="I15" s="196">
        <f>'[2]Page 2'!$E$13</f>
        <v>0</v>
      </c>
      <c r="J15" s="17"/>
      <c r="K15" s="17"/>
      <c r="L15" s="23">
        <f t="shared" si="0"/>
        <v>0</v>
      </c>
      <c r="M15" s="3" t="s">
        <v>16</v>
      </c>
    </row>
    <row r="16" spans="1:13" ht="12.75">
      <c r="A16" s="3" t="s">
        <v>89</v>
      </c>
      <c r="D16" s="10" t="s">
        <v>17</v>
      </c>
      <c r="E16" s="87">
        <f>'[1]Page 9'!$L$16</f>
        <v>0</v>
      </c>
      <c r="F16" s="17"/>
      <c r="G16" s="17"/>
      <c r="H16" s="17"/>
      <c r="I16" s="196">
        <f>'[2]Page 2'!$E$14</f>
        <v>0</v>
      </c>
      <c r="J16" s="17"/>
      <c r="K16" s="17"/>
      <c r="L16" s="23">
        <f t="shared" si="0"/>
        <v>0</v>
      </c>
      <c r="M16" s="3" t="s">
        <v>17</v>
      </c>
    </row>
    <row r="17" spans="1:13" ht="12.75">
      <c r="A17" s="3" t="s">
        <v>211</v>
      </c>
      <c r="D17" s="10" t="s">
        <v>18</v>
      </c>
      <c r="E17" s="87">
        <f>'[1]Page 9'!$L$17</f>
        <v>0</v>
      </c>
      <c r="F17" s="17"/>
      <c r="G17" s="17"/>
      <c r="H17" s="17"/>
      <c r="I17" s="196">
        <f>'[2]Page 2'!$E$15</f>
        <v>0</v>
      </c>
      <c r="J17" s="17"/>
      <c r="K17" s="17"/>
      <c r="L17" s="23">
        <f t="shared" si="0"/>
        <v>0</v>
      </c>
      <c r="M17" s="3" t="s">
        <v>18</v>
      </c>
    </row>
    <row r="18" spans="1:13" ht="12.75">
      <c r="A18" s="3" t="s">
        <v>239</v>
      </c>
      <c r="D18" s="10" t="s">
        <v>20</v>
      </c>
      <c r="E18" s="87">
        <f>'[1]Page 9'!$L$18</f>
        <v>0</v>
      </c>
      <c r="F18" s="17"/>
      <c r="G18" s="17"/>
      <c r="H18" s="17"/>
      <c r="I18" s="196">
        <f>'[2]Page 2'!$E$16</f>
        <v>0</v>
      </c>
      <c r="J18" s="17"/>
      <c r="K18" s="17"/>
      <c r="L18" s="23">
        <f t="shared" si="0"/>
        <v>0</v>
      </c>
      <c r="M18" s="3" t="s">
        <v>20</v>
      </c>
    </row>
    <row r="19" spans="1:13" ht="12.75">
      <c r="A19" s="3" t="s">
        <v>127</v>
      </c>
      <c r="D19" s="10" t="s">
        <v>21</v>
      </c>
      <c r="E19" s="87">
        <f>'[1]Page 9'!$L$19</f>
        <v>0</v>
      </c>
      <c r="F19" s="17"/>
      <c r="G19" s="17"/>
      <c r="H19" s="17"/>
      <c r="I19" s="196">
        <f>'[2]Page 2'!$E$17</f>
        <v>0</v>
      </c>
      <c r="J19" s="17"/>
      <c r="K19" s="17"/>
      <c r="L19" s="23">
        <f t="shared" si="0"/>
        <v>0</v>
      </c>
      <c r="M19" s="3" t="s">
        <v>21</v>
      </c>
    </row>
    <row r="20" spans="1:13" ht="12.75">
      <c r="A20" s="3" t="s">
        <v>128</v>
      </c>
      <c r="D20" s="73" t="s">
        <v>22</v>
      </c>
      <c r="E20" s="87">
        <v>6737</v>
      </c>
      <c r="F20" s="18"/>
      <c r="G20" s="18"/>
      <c r="H20" s="18"/>
      <c r="I20" s="196">
        <f>'[2]Page 2'!$E$18</f>
        <v>0</v>
      </c>
      <c r="J20" s="18"/>
      <c r="K20" s="18"/>
      <c r="L20" s="23">
        <f t="shared" si="0"/>
        <v>6737</v>
      </c>
      <c r="M20" s="24" t="s">
        <v>22</v>
      </c>
    </row>
    <row r="21" spans="1:13" ht="13.5" thickBot="1">
      <c r="A21" s="3" t="s">
        <v>176</v>
      </c>
      <c r="D21" s="73" t="s">
        <v>23</v>
      </c>
      <c r="E21" s="207">
        <v>3086</v>
      </c>
      <c r="F21" s="25">
        <f>+1012.13+320+1450</f>
        <v>2782</v>
      </c>
      <c r="G21" s="25"/>
      <c r="H21" s="25"/>
      <c r="I21" s="271">
        <v>8012</v>
      </c>
      <c r="J21" s="25">
        <f>+1770+1012.13</f>
        <v>2782</v>
      </c>
      <c r="K21" s="25"/>
      <c r="L21" s="26">
        <f t="shared" si="0"/>
        <v>3086</v>
      </c>
      <c r="M21" s="24" t="s">
        <v>23</v>
      </c>
    </row>
    <row r="22" spans="1:13" ht="13.5" thickBot="1">
      <c r="A22" s="3" t="s">
        <v>445</v>
      </c>
      <c r="D22" s="73" t="s">
        <v>24</v>
      </c>
      <c r="E22" s="481">
        <f>SUM(E6:E21)</f>
        <v>-1364</v>
      </c>
      <c r="F22" s="28">
        <f aca="true" t="shared" si="1" ref="F22:K22">SUM(F6:F21)</f>
        <v>153980</v>
      </c>
      <c r="G22" s="28">
        <f t="shared" si="1"/>
        <v>0</v>
      </c>
      <c r="H22" s="28">
        <f t="shared" si="1"/>
        <v>0</v>
      </c>
      <c r="I22" s="272">
        <f t="shared" si="1"/>
        <v>162389</v>
      </c>
      <c r="J22" s="28">
        <f>SUM(J6:J21)</f>
        <v>153964</v>
      </c>
      <c r="K22" s="28">
        <f t="shared" si="1"/>
        <v>0</v>
      </c>
      <c r="L22" s="28">
        <f t="shared" si="0"/>
        <v>-1348</v>
      </c>
      <c r="M22" s="24" t="s">
        <v>24</v>
      </c>
    </row>
    <row r="23" spans="1:12" ht="13.5" thickTop="1">
      <c r="A23" s="1" t="s">
        <v>90</v>
      </c>
      <c r="E23" s="8"/>
      <c r="F23" s="8"/>
      <c r="G23" s="8"/>
      <c r="H23" s="8"/>
      <c r="I23" s="259"/>
      <c r="J23" s="8"/>
      <c r="K23" s="8"/>
      <c r="L23" s="8"/>
    </row>
    <row r="24" spans="1:13" ht="12.75">
      <c r="A24" s="3" t="s">
        <v>91</v>
      </c>
      <c r="D24" s="73" t="s">
        <v>26</v>
      </c>
      <c r="E24" s="43">
        <f>'[1]Page 9'!$L$24</f>
        <v>0</v>
      </c>
      <c r="F24" s="76"/>
      <c r="G24" s="33"/>
      <c r="H24" s="17"/>
      <c r="I24" s="196">
        <f>'[2]Page 2'!$E$22</f>
        <v>0</v>
      </c>
      <c r="J24" s="17"/>
      <c r="K24" s="17"/>
      <c r="L24" s="23">
        <f aca="true" t="shared" si="2" ref="L24:L35">SUM(E24+F24-G24-H24-J24-K24)</f>
        <v>0</v>
      </c>
      <c r="M24" s="24" t="s">
        <v>26</v>
      </c>
    </row>
    <row r="25" spans="1:13" ht="12.75">
      <c r="A25" s="3" t="s">
        <v>129</v>
      </c>
      <c r="D25" s="73" t="s">
        <v>27</v>
      </c>
      <c r="E25" s="43">
        <f>'[1]Page 9'!$L$25</f>
        <v>0</v>
      </c>
      <c r="F25" s="76"/>
      <c r="G25" s="33"/>
      <c r="H25" s="17"/>
      <c r="I25" s="196">
        <f>'[2]Page 2'!$E$23</f>
        <v>0</v>
      </c>
      <c r="J25" s="17"/>
      <c r="K25" s="17"/>
      <c r="L25" s="23">
        <f t="shared" si="2"/>
        <v>0</v>
      </c>
      <c r="M25" s="24" t="s">
        <v>27</v>
      </c>
    </row>
    <row r="26" spans="1:13" ht="12.75">
      <c r="A26" s="3" t="s">
        <v>212</v>
      </c>
      <c r="D26" s="73" t="s">
        <v>28</v>
      </c>
      <c r="E26" s="43">
        <f>'[1]Page 9'!$L$26</f>
        <v>0</v>
      </c>
      <c r="F26" s="17"/>
      <c r="G26" s="33"/>
      <c r="H26" s="17"/>
      <c r="I26" s="196">
        <f>'[2]Page 2'!$E$24</f>
        <v>0</v>
      </c>
      <c r="J26" s="17"/>
      <c r="K26" s="17"/>
      <c r="L26" s="23">
        <f t="shared" si="2"/>
        <v>0</v>
      </c>
      <c r="M26" s="24" t="s">
        <v>28</v>
      </c>
    </row>
    <row r="27" spans="1:13" ht="12.75">
      <c r="A27" s="3" t="s">
        <v>288</v>
      </c>
      <c r="D27" s="73" t="s">
        <v>29</v>
      </c>
      <c r="E27" s="43">
        <f>'[1]Page 9'!$L$27</f>
        <v>0</v>
      </c>
      <c r="F27" s="17"/>
      <c r="G27" s="33"/>
      <c r="H27" s="17"/>
      <c r="I27" s="196">
        <f>'[2]Page 2'!$E$25</f>
        <v>0</v>
      </c>
      <c r="J27" s="17"/>
      <c r="K27" s="17"/>
      <c r="L27" s="23">
        <f t="shared" si="2"/>
        <v>0</v>
      </c>
      <c r="M27" s="24" t="s">
        <v>29</v>
      </c>
    </row>
    <row r="28" spans="1:13" ht="12.75">
      <c r="A28" s="3" t="s">
        <v>92</v>
      </c>
      <c r="D28" s="73" t="s">
        <v>30</v>
      </c>
      <c r="E28" s="43">
        <f>'[1]Page 9'!$L$28</f>
        <v>0</v>
      </c>
      <c r="F28" s="17"/>
      <c r="G28" s="33"/>
      <c r="H28" s="17"/>
      <c r="I28" s="196">
        <f>'[2]Page 2'!$E$26</f>
        <v>0</v>
      </c>
      <c r="J28" s="17"/>
      <c r="K28" s="17"/>
      <c r="L28" s="23">
        <f t="shared" si="2"/>
        <v>0</v>
      </c>
      <c r="M28" s="24" t="s">
        <v>30</v>
      </c>
    </row>
    <row r="29" spans="1:13" ht="12.75">
      <c r="A29" s="3" t="s">
        <v>93</v>
      </c>
      <c r="D29" s="73" t="s">
        <v>31</v>
      </c>
      <c r="E29" s="43">
        <f>'[1]Page 9'!$L$29</f>
        <v>0</v>
      </c>
      <c r="F29" s="17"/>
      <c r="G29" s="33"/>
      <c r="H29" s="17"/>
      <c r="I29" s="196">
        <f>'[2]Page 2'!$E$27</f>
        <v>0</v>
      </c>
      <c r="J29" s="17"/>
      <c r="K29" s="17"/>
      <c r="L29" s="23">
        <f t="shared" si="2"/>
        <v>0</v>
      </c>
      <c r="M29" s="24" t="s">
        <v>31</v>
      </c>
    </row>
    <row r="30" spans="1:13" ht="12.75">
      <c r="A30" s="3" t="s">
        <v>308</v>
      </c>
      <c r="D30" s="73" t="s">
        <v>32</v>
      </c>
      <c r="E30" s="43">
        <f>'[1]Page 9'!$L$31</f>
        <v>0</v>
      </c>
      <c r="F30" s="17"/>
      <c r="G30" s="33"/>
      <c r="H30" s="17"/>
      <c r="I30" s="196">
        <f>'[2]Page 2'!$E$29</f>
        <v>0</v>
      </c>
      <c r="J30" s="17"/>
      <c r="K30" s="17"/>
      <c r="L30" s="23">
        <f t="shared" si="2"/>
        <v>0</v>
      </c>
      <c r="M30" s="24" t="s">
        <v>32</v>
      </c>
    </row>
    <row r="31" spans="1:13" ht="12.75">
      <c r="A31" s="3" t="s">
        <v>324</v>
      </c>
      <c r="D31" s="73" t="s">
        <v>94</v>
      </c>
      <c r="E31" s="43">
        <f>'[1]Page 9'!$L$32</f>
        <v>0</v>
      </c>
      <c r="F31" s="17"/>
      <c r="G31" s="33"/>
      <c r="H31" s="17"/>
      <c r="I31" s="196">
        <f>'[2]Page 2'!$E$30</f>
        <v>0</v>
      </c>
      <c r="J31" s="17"/>
      <c r="K31" s="17"/>
      <c r="L31" s="23">
        <f t="shared" si="2"/>
        <v>0</v>
      </c>
      <c r="M31" s="24" t="s">
        <v>94</v>
      </c>
    </row>
    <row r="32" spans="1:13" ht="12.75">
      <c r="A32" s="3" t="s">
        <v>97</v>
      </c>
      <c r="D32" s="73" t="s">
        <v>95</v>
      </c>
      <c r="E32" s="43">
        <f>'[1]Page 9'!$L$33</f>
        <v>0</v>
      </c>
      <c r="F32" s="17"/>
      <c r="G32" s="399"/>
      <c r="H32" s="17"/>
      <c r="I32" s="196">
        <f>'[2]Page 2'!$E$31</f>
        <v>0</v>
      </c>
      <c r="J32" s="17"/>
      <c r="K32" s="17"/>
      <c r="L32" s="23">
        <f t="shared" si="2"/>
        <v>0</v>
      </c>
      <c r="M32" s="24" t="s">
        <v>95</v>
      </c>
    </row>
    <row r="33" spans="1:13" ht="12.75">
      <c r="A33" s="3" t="s">
        <v>131</v>
      </c>
      <c r="D33" s="73" t="s">
        <v>96</v>
      </c>
      <c r="E33" s="43">
        <f>'[1]Page 9'!$L$34</f>
        <v>0</v>
      </c>
      <c r="F33" s="18"/>
      <c r="G33" s="34"/>
      <c r="H33" s="18"/>
      <c r="I33" s="196">
        <f>'[2]Page 2'!$E$32</f>
        <v>0</v>
      </c>
      <c r="J33" s="18"/>
      <c r="K33" s="18"/>
      <c r="L33" s="23">
        <f t="shared" si="2"/>
        <v>0</v>
      </c>
      <c r="M33" s="24" t="s">
        <v>96</v>
      </c>
    </row>
    <row r="34" spans="1:14" ht="13.5" thickBot="1">
      <c r="A34" s="47" t="s">
        <v>130</v>
      </c>
      <c r="B34" s="47"/>
      <c r="C34" s="47"/>
      <c r="D34" s="273" t="s">
        <v>98</v>
      </c>
      <c r="E34" s="207">
        <f>'[1]Page 9'!$L$35</f>
        <v>0</v>
      </c>
      <c r="F34" s="77"/>
      <c r="G34" s="298"/>
      <c r="H34" s="77"/>
      <c r="I34" s="271">
        <f>'[2]Page 2'!$E$33</f>
        <v>0</v>
      </c>
      <c r="J34" s="77"/>
      <c r="K34" s="77"/>
      <c r="L34" s="294">
        <f t="shared" si="2"/>
        <v>0</v>
      </c>
      <c r="M34" s="270" t="s">
        <v>98</v>
      </c>
      <c r="N34" s="47"/>
    </row>
    <row r="35" spans="1:14" ht="13.5" thickBot="1">
      <c r="A35" s="47" t="s">
        <v>446</v>
      </c>
      <c r="B35" s="47"/>
      <c r="C35" s="47"/>
      <c r="D35" s="273" t="s">
        <v>99</v>
      </c>
      <c r="E35" s="193">
        <f>SUM(E24:E34)</f>
        <v>0</v>
      </c>
      <c r="F35" s="193">
        <f>SUM(F24:F34)</f>
        <v>0</v>
      </c>
      <c r="G35" s="297"/>
      <c r="H35" s="193">
        <f>SUM(H24:H34)</f>
        <v>0</v>
      </c>
      <c r="I35" s="272">
        <f>SUM(I24:I34)</f>
        <v>0</v>
      </c>
      <c r="J35" s="193">
        <f>SUM(J24:J34)</f>
        <v>0</v>
      </c>
      <c r="K35" s="193">
        <f>SUM(K24:K34)</f>
        <v>0</v>
      </c>
      <c r="L35" s="193">
        <f t="shared" si="2"/>
        <v>0</v>
      </c>
      <c r="M35" s="270" t="s">
        <v>99</v>
      </c>
      <c r="N35" s="47"/>
    </row>
    <row r="36" spans="1:14" ht="13.5" thickTop="1">
      <c r="A36" s="47"/>
      <c r="B36" s="47"/>
      <c r="C36" s="47"/>
      <c r="D36" s="273"/>
      <c r="E36" s="194"/>
      <c r="F36" s="194"/>
      <c r="G36" s="194"/>
      <c r="H36" s="194"/>
      <c r="I36" s="259"/>
      <c r="J36" s="194"/>
      <c r="K36" s="194"/>
      <c r="L36" s="194"/>
      <c r="M36" s="270"/>
      <c r="N36" s="47"/>
    </row>
    <row r="37" spans="1:14" ht="13.5" thickBot="1">
      <c r="A37" s="47" t="s">
        <v>402</v>
      </c>
      <c r="B37" s="47"/>
      <c r="C37" s="47"/>
      <c r="D37" s="273" t="s">
        <v>100</v>
      </c>
      <c r="E37" s="195">
        <f>SUM(E22+E35)</f>
        <v>-1364</v>
      </c>
      <c r="F37" s="195">
        <f>SUM(F22+F35)</f>
        <v>153980</v>
      </c>
      <c r="G37" s="195">
        <f>G22</f>
        <v>0</v>
      </c>
      <c r="H37" s="195">
        <f>SUM(H22+H35)</f>
        <v>0</v>
      </c>
      <c r="I37" s="295">
        <f>SUM(I22+I35)</f>
        <v>162389</v>
      </c>
      <c r="J37" s="195">
        <f>SUM(J22+J35)</f>
        <v>153964</v>
      </c>
      <c r="K37" s="195">
        <f>SUM(K22+K35)</f>
        <v>0</v>
      </c>
      <c r="L37" s="195">
        <f>SUM(E37+F37-G37-H37-J37-K37)</f>
        <v>-1348</v>
      </c>
      <c r="M37" s="270" t="s">
        <v>100</v>
      </c>
      <c r="N37" s="47"/>
    </row>
    <row r="38" spans="1:14" ht="13.5" thickTop="1">
      <c r="A38" s="47"/>
      <c r="B38" s="47"/>
      <c r="C38" s="47"/>
      <c r="D38" s="48"/>
      <c r="E38" s="47"/>
      <c r="F38" s="47"/>
      <c r="G38" s="47"/>
      <c r="H38" s="47"/>
      <c r="I38" s="47"/>
      <c r="J38" s="47"/>
      <c r="K38" s="47"/>
      <c r="L38" s="47"/>
      <c r="M38" s="47"/>
      <c r="N38" s="47"/>
    </row>
  </sheetData>
  <sheetProtection formatCells="0" formatColumns="0" formatRows="0"/>
  <mergeCells count="4">
    <mergeCell ref="A3:D3"/>
    <mergeCell ref="B1:D1"/>
    <mergeCell ref="G1:H1"/>
    <mergeCell ref="I4:J4"/>
  </mergeCells>
  <printOptions horizontalCentered="1"/>
  <pageMargins left="1" right="0.25" top="0.5" bottom="0.25" header="0.5" footer="0.15"/>
  <pageSetup horizontalDpi="600" verticalDpi="600" orientation="landscape" paperSize="5" r:id="rId1"/>
  <headerFooter alignWithMargins="0">
    <oddFooter>&amp;LRev. 8/12&amp;CFY 2012&amp;RPage 9 of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51"/>
  <sheetViews>
    <sheetView showGridLines="0" workbookViewId="0" topLeftCell="A1">
      <selection activeCell="M16" sqref="M16"/>
    </sheetView>
  </sheetViews>
  <sheetFormatPr defaultColWidth="9.33203125" defaultRowHeight="12.75" customHeight="1"/>
  <cols>
    <col min="1" max="1" width="19.83203125" style="402" customWidth="1"/>
    <col min="2" max="2" width="36.83203125" style="402" customWidth="1"/>
    <col min="3" max="3" width="3.16015625" style="402" customWidth="1"/>
    <col min="4" max="7" width="16.83203125" style="402" customWidth="1"/>
    <col min="8" max="10" width="16.83203125" style="404" customWidth="1"/>
    <col min="11" max="11" width="3.16015625" style="402" customWidth="1"/>
    <col min="12" max="12" width="14.83203125" style="402" customWidth="1"/>
    <col min="13" max="13" width="21.33203125" style="402" customWidth="1"/>
    <col min="14" max="14" width="13.83203125" style="402" hidden="1" customWidth="1"/>
    <col min="15" max="17" width="10.83203125" style="402" customWidth="1"/>
    <col min="18" max="18" width="9.33203125" style="402" customWidth="1"/>
    <col min="19" max="19" width="2.66015625" style="402" customWidth="1"/>
    <col min="20" max="16384" width="9.33203125" style="402" customWidth="1"/>
  </cols>
  <sheetData>
    <row r="1" spans="1:19" ht="12" customHeight="1">
      <c r="A1" s="412" t="s">
        <v>0</v>
      </c>
      <c r="B1" s="11" t="str">
        <f>'Cover Page'!D1</f>
        <v>Premier Charter High School</v>
      </c>
      <c r="C1" s="22"/>
      <c r="D1" s="2"/>
      <c r="E1" s="4" t="s">
        <v>1</v>
      </c>
      <c r="F1" s="512" t="str">
        <f>'Cover Page'!M1</f>
        <v>Maricopa</v>
      </c>
      <c r="G1" s="512"/>
      <c r="H1" s="20"/>
      <c r="I1" s="4" t="s">
        <v>174</v>
      </c>
      <c r="J1" s="261" t="str">
        <f>'Cover Page'!R1</f>
        <v>078939000</v>
      </c>
      <c r="K1" s="415"/>
      <c r="L1" s="416"/>
      <c r="M1" s="627"/>
      <c r="N1" s="627"/>
      <c r="O1" s="4"/>
      <c r="P1" s="627"/>
      <c r="Q1" s="628"/>
      <c r="R1" s="401"/>
      <c r="S1" s="401"/>
    </row>
    <row r="2" spans="1:19" ht="12" customHeight="1">
      <c r="A2" s="4"/>
      <c r="B2" s="4"/>
      <c r="C2" s="251"/>
      <c r="D2" s="22"/>
      <c r="E2" s="2"/>
      <c r="F2" s="3"/>
      <c r="G2" s="2"/>
      <c r="H2" s="4"/>
      <c r="I2" s="22"/>
      <c r="J2" s="22"/>
      <c r="K2" s="20"/>
      <c r="L2" s="4"/>
      <c r="M2" s="400"/>
      <c r="N2" s="400"/>
      <c r="O2" s="4"/>
      <c r="P2" s="400"/>
      <c r="Q2" s="22"/>
      <c r="R2" s="401"/>
      <c r="S2" s="401"/>
    </row>
    <row r="3" spans="1:17" ht="12" customHeight="1">
      <c r="A3" s="403"/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</row>
    <row r="4" spans="1:17" ht="12" customHeight="1">
      <c r="A4" s="403"/>
      <c r="B4" s="403"/>
      <c r="C4" s="626" t="s">
        <v>409</v>
      </c>
      <c r="D4" s="626"/>
      <c r="E4" s="626"/>
      <c r="F4" s="626"/>
      <c r="G4" s="626"/>
      <c r="H4" s="626"/>
      <c r="I4" s="626"/>
      <c r="J4" s="626"/>
      <c r="K4" s="626"/>
      <c r="L4" s="403"/>
      <c r="M4" s="403"/>
      <c r="N4" s="403"/>
      <c r="O4" s="403"/>
      <c r="P4" s="403"/>
      <c r="Q4" s="403"/>
    </row>
    <row r="5" spans="12:13" ht="12" customHeight="1">
      <c r="L5" s="456"/>
      <c r="M5" s="456"/>
    </row>
    <row r="6" spans="1:15" ht="12" customHeight="1">
      <c r="A6" s="417"/>
      <c r="B6" s="417"/>
      <c r="D6" s="623" t="s">
        <v>406</v>
      </c>
      <c r="E6" s="624"/>
      <c r="F6" s="624"/>
      <c r="G6" s="624"/>
      <c r="H6" s="624"/>
      <c r="I6" s="624"/>
      <c r="J6" s="625"/>
      <c r="K6" s="418"/>
      <c r="L6" s="457"/>
      <c r="M6" s="457"/>
      <c r="N6" s="419"/>
      <c r="O6" s="630"/>
    </row>
    <row r="7" spans="4:16" ht="12" customHeight="1">
      <c r="D7" s="420"/>
      <c r="E7" s="421"/>
      <c r="F7" s="421" t="s">
        <v>407</v>
      </c>
      <c r="G7" s="421"/>
      <c r="H7" s="421"/>
      <c r="I7" s="422"/>
      <c r="J7" s="422"/>
      <c r="K7" s="423"/>
      <c r="L7" s="458"/>
      <c r="M7" s="459"/>
      <c r="N7" s="424"/>
      <c r="O7" s="630"/>
      <c r="P7" s="405"/>
    </row>
    <row r="8" spans="4:16" ht="12" customHeight="1">
      <c r="D8" s="425"/>
      <c r="E8" s="426" t="s">
        <v>264</v>
      </c>
      <c r="F8" s="426" t="s">
        <v>231</v>
      </c>
      <c r="G8" s="426"/>
      <c r="H8" s="427" t="s">
        <v>412</v>
      </c>
      <c r="I8" s="427"/>
      <c r="J8" s="427"/>
      <c r="K8" s="423"/>
      <c r="L8" s="458"/>
      <c r="M8" s="459"/>
      <c r="N8" s="424"/>
      <c r="O8" s="630"/>
      <c r="P8" s="405"/>
    </row>
    <row r="9" spans="4:16" ht="12" customHeight="1">
      <c r="D9" s="426" t="s">
        <v>183</v>
      </c>
      <c r="E9" s="428" t="s">
        <v>184</v>
      </c>
      <c r="F9" s="428" t="s">
        <v>425</v>
      </c>
      <c r="G9" s="428" t="s">
        <v>198</v>
      </c>
      <c r="H9" s="427" t="s">
        <v>411</v>
      </c>
      <c r="I9" s="429" t="s">
        <v>424</v>
      </c>
      <c r="J9" s="426" t="s">
        <v>431</v>
      </c>
      <c r="K9" s="423"/>
      <c r="L9" s="458"/>
      <c r="M9" s="459"/>
      <c r="N9" s="424"/>
      <c r="O9" s="630"/>
      <c r="P9" s="406"/>
    </row>
    <row r="10" spans="1:16" ht="12" customHeight="1">
      <c r="A10" s="430" t="s">
        <v>410</v>
      </c>
      <c r="B10" s="430"/>
      <c r="D10" s="428">
        <v>6100</v>
      </c>
      <c r="E10" s="431">
        <v>6200</v>
      </c>
      <c r="F10" s="431">
        <v>6500</v>
      </c>
      <c r="G10" s="431">
        <v>6600</v>
      </c>
      <c r="H10" s="431">
        <v>6810</v>
      </c>
      <c r="I10" s="432">
        <v>6890</v>
      </c>
      <c r="J10" s="428" t="s">
        <v>432</v>
      </c>
      <c r="K10" s="423"/>
      <c r="L10" s="460"/>
      <c r="M10" s="459"/>
      <c r="N10" s="424"/>
      <c r="O10" s="630"/>
      <c r="P10" s="407"/>
    </row>
    <row r="11" spans="1:16" ht="12" customHeight="1">
      <c r="A11" s="433" t="s">
        <v>243</v>
      </c>
      <c r="B11" s="433"/>
      <c r="C11" s="434" t="s">
        <v>6</v>
      </c>
      <c r="D11" s="474">
        <v>596626</v>
      </c>
      <c r="E11" s="474">
        <v>127763</v>
      </c>
      <c r="F11" s="474">
        <v>33328</v>
      </c>
      <c r="G11" s="474">
        <v>80216</v>
      </c>
      <c r="H11" s="475">
        <v>28407</v>
      </c>
      <c r="I11" s="475"/>
      <c r="J11" s="475"/>
      <c r="K11" s="435" t="s">
        <v>6</v>
      </c>
      <c r="L11" s="455"/>
      <c r="M11" s="455"/>
      <c r="N11" s="435"/>
      <c r="O11" s="408"/>
      <c r="P11" s="409"/>
    </row>
    <row r="12" spans="1:16" ht="12" customHeight="1">
      <c r="A12" s="402" t="s">
        <v>200</v>
      </c>
      <c r="C12" s="434"/>
      <c r="D12" s="476"/>
      <c r="E12" s="476"/>
      <c r="F12" s="476"/>
      <c r="G12" s="476"/>
      <c r="H12" s="310"/>
      <c r="I12" s="310"/>
      <c r="J12" s="310"/>
      <c r="K12" s="409"/>
      <c r="L12" s="436"/>
      <c r="M12" s="436"/>
      <c r="N12" s="409"/>
      <c r="O12" s="629"/>
      <c r="P12" s="409"/>
    </row>
    <row r="13" spans="1:16" ht="12" customHeight="1">
      <c r="A13" s="433" t="s">
        <v>415</v>
      </c>
      <c r="B13" s="433"/>
      <c r="C13" s="434" t="s">
        <v>7</v>
      </c>
      <c r="D13" s="477">
        <v>81771</v>
      </c>
      <c r="E13" s="477">
        <v>12630</v>
      </c>
      <c r="F13" s="477">
        <v>4400</v>
      </c>
      <c r="G13" s="477">
        <v>2770</v>
      </c>
      <c r="H13" s="378">
        <v>0</v>
      </c>
      <c r="I13" s="378"/>
      <c r="J13" s="378"/>
      <c r="K13" s="409" t="s">
        <v>7</v>
      </c>
      <c r="L13" s="436"/>
      <c r="M13" s="436"/>
      <c r="N13" s="409"/>
      <c r="O13" s="629"/>
      <c r="P13" s="409"/>
    </row>
    <row r="14" spans="1:16" ht="12" customHeight="1">
      <c r="A14" s="433" t="s">
        <v>416</v>
      </c>
      <c r="B14" s="433"/>
      <c r="C14" s="434" t="s">
        <v>8</v>
      </c>
      <c r="D14" s="474">
        <v>71310</v>
      </c>
      <c r="E14" s="474">
        <v>15107</v>
      </c>
      <c r="F14" s="474">
        <v>15159</v>
      </c>
      <c r="G14" s="474">
        <v>954</v>
      </c>
      <c r="H14" s="475">
        <v>0</v>
      </c>
      <c r="I14" s="475"/>
      <c r="J14" s="475"/>
      <c r="K14" s="409" t="s">
        <v>8</v>
      </c>
      <c r="L14" s="455"/>
      <c r="M14" s="455"/>
      <c r="N14" s="409"/>
      <c r="O14" s="408"/>
      <c r="P14" s="409"/>
    </row>
    <row r="15" spans="1:16" ht="12" customHeight="1">
      <c r="A15" s="433" t="s">
        <v>417</v>
      </c>
      <c r="B15" s="433"/>
      <c r="C15" s="434" t="s">
        <v>9</v>
      </c>
      <c r="D15" s="474"/>
      <c r="E15" s="474"/>
      <c r="F15" s="474"/>
      <c r="G15" s="474"/>
      <c r="H15" s="475"/>
      <c r="I15" s="475"/>
      <c r="J15" s="475"/>
      <c r="K15" s="409" t="s">
        <v>9</v>
      </c>
      <c r="L15" s="455"/>
      <c r="M15" s="455"/>
      <c r="N15" s="409"/>
      <c r="O15" s="408"/>
      <c r="P15" s="409"/>
    </row>
    <row r="16" spans="1:16" ht="12" customHeight="1">
      <c r="A16" s="437" t="s">
        <v>418</v>
      </c>
      <c r="B16" s="437"/>
      <c r="C16" s="438" t="s">
        <v>10</v>
      </c>
      <c r="D16" s="474">
        <v>283477</v>
      </c>
      <c r="E16" s="474">
        <v>59012</v>
      </c>
      <c r="F16" s="474">
        <v>21948</v>
      </c>
      <c r="G16" s="474">
        <v>3251</v>
      </c>
      <c r="H16" s="475">
        <v>760</v>
      </c>
      <c r="I16" s="475"/>
      <c r="J16" s="475"/>
      <c r="K16" s="410" t="s">
        <v>10</v>
      </c>
      <c r="L16" s="455"/>
      <c r="M16" s="455"/>
      <c r="N16" s="410"/>
      <c r="O16" s="408"/>
      <c r="P16" s="410"/>
    </row>
    <row r="17" spans="1:16" ht="12" customHeight="1">
      <c r="A17" s="439" t="s">
        <v>419</v>
      </c>
      <c r="B17" s="439"/>
      <c r="C17" s="438" t="s">
        <v>11</v>
      </c>
      <c r="D17" s="474">
        <v>65214</v>
      </c>
      <c r="E17" s="474">
        <v>14063</v>
      </c>
      <c r="F17" s="474">
        <v>52343</v>
      </c>
      <c r="G17" s="474">
        <v>1200</v>
      </c>
      <c r="H17" s="475">
        <v>1400</v>
      </c>
      <c r="I17" s="475"/>
      <c r="J17" s="475"/>
      <c r="K17" s="410" t="s">
        <v>11</v>
      </c>
      <c r="L17" s="455"/>
      <c r="M17" s="455"/>
      <c r="N17" s="410"/>
      <c r="O17" s="408"/>
      <c r="P17" s="410"/>
    </row>
    <row r="18" spans="1:16" ht="12" customHeight="1">
      <c r="A18" s="433" t="s">
        <v>420</v>
      </c>
      <c r="B18" s="433"/>
      <c r="C18" s="438" t="s">
        <v>12</v>
      </c>
      <c r="D18" s="474">
        <v>44617</v>
      </c>
      <c r="E18" s="474">
        <v>11765</v>
      </c>
      <c r="F18" s="474">
        <v>107727</v>
      </c>
      <c r="G18" s="474">
        <v>16987</v>
      </c>
      <c r="H18" s="475">
        <v>6602</v>
      </c>
      <c r="I18" s="475"/>
      <c r="J18" s="475">
        <v>6910</v>
      </c>
      <c r="K18" s="410" t="s">
        <v>12</v>
      </c>
      <c r="L18" s="455"/>
      <c r="M18" s="455"/>
      <c r="N18" s="410"/>
      <c r="O18" s="408"/>
      <c r="P18" s="410"/>
    </row>
    <row r="19" spans="1:16" ht="12" customHeight="1">
      <c r="A19" s="440" t="s">
        <v>421</v>
      </c>
      <c r="B19" s="440"/>
      <c r="C19" s="438" t="s">
        <v>14</v>
      </c>
      <c r="D19" s="474"/>
      <c r="E19" s="474"/>
      <c r="F19" s="474"/>
      <c r="G19" s="474"/>
      <c r="H19" s="475"/>
      <c r="I19" s="475"/>
      <c r="J19" s="475"/>
      <c r="K19" s="410" t="s">
        <v>14</v>
      </c>
      <c r="L19" s="455"/>
      <c r="M19" s="455"/>
      <c r="N19" s="410"/>
      <c r="O19" s="408"/>
      <c r="P19" s="410"/>
    </row>
    <row r="20" spans="1:16" ht="12" customHeight="1">
      <c r="A20" s="433" t="s">
        <v>413</v>
      </c>
      <c r="B20" s="433"/>
      <c r="C20" s="438"/>
      <c r="D20" s="476"/>
      <c r="E20" s="476"/>
      <c r="F20" s="476"/>
      <c r="G20" s="476"/>
      <c r="H20" s="310"/>
      <c r="I20" s="310"/>
      <c r="J20" s="310"/>
      <c r="K20" s="410"/>
      <c r="L20" s="436"/>
      <c r="M20" s="436"/>
      <c r="N20" s="410"/>
      <c r="O20" s="629"/>
      <c r="P20" s="410"/>
    </row>
    <row r="21" spans="1:16" ht="12" customHeight="1">
      <c r="A21" s="440" t="s">
        <v>422</v>
      </c>
      <c r="B21" s="440"/>
      <c r="C21" s="438" t="s">
        <v>15</v>
      </c>
      <c r="D21" s="477"/>
      <c r="E21" s="477"/>
      <c r="F21" s="477"/>
      <c r="G21" s="477"/>
      <c r="H21" s="378"/>
      <c r="I21" s="378"/>
      <c r="J21" s="378"/>
      <c r="K21" s="410" t="s">
        <v>15</v>
      </c>
      <c r="L21" s="436"/>
      <c r="M21" s="436"/>
      <c r="N21" s="410"/>
      <c r="O21" s="629"/>
      <c r="P21" s="410"/>
    </row>
    <row r="22" spans="1:16" ht="12" customHeight="1">
      <c r="A22" s="440" t="s">
        <v>423</v>
      </c>
      <c r="B22" s="440"/>
      <c r="C22" s="438" t="s">
        <v>16</v>
      </c>
      <c r="D22" s="338"/>
      <c r="E22" s="338"/>
      <c r="F22" s="338"/>
      <c r="G22" s="338"/>
      <c r="H22" s="478"/>
      <c r="I22" s="478"/>
      <c r="J22" s="478"/>
      <c r="K22" s="410" t="s">
        <v>16</v>
      </c>
      <c r="L22" s="436"/>
      <c r="M22" s="436"/>
      <c r="N22" s="410"/>
      <c r="O22" s="408"/>
      <c r="P22" s="410"/>
    </row>
    <row r="23" spans="1:16" ht="12" customHeight="1">
      <c r="A23" s="440" t="s">
        <v>414</v>
      </c>
      <c r="B23" s="440"/>
      <c r="C23" s="438" t="s">
        <v>17</v>
      </c>
      <c r="D23" s="338"/>
      <c r="E23" s="338"/>
      <c r="F23" s="338"/>
      <c r="G23" s="338"/>
      <c r="H23" s="478"/>
      <c r="I23" s="478"/>
      <c r="J23" s="478"/>
      <c r="K23" s="410" t="s">
        <v>17</v>
      </c>
      <c r="L23" s="436"/>
      <c r="M23" s="436"/>
      <c r="N23" s="410"/>
      <c r="O23" s="408"/>
      <c r="P23" s="410"/>
    </row>
    <row r="24" spans="1:16" ht="12" customHeight="1">
      <c r="A24" s="433" t="s">
        <v>430</v>
      </c>
      <c r="B24" s="433"/>
      <c r="C24" s="438" t="s">
        <v>18</v>
      </c>
      <c r="D24" s="339">
        <f aca="true" t="shared" si="0" ref="D24:J24">SUM(D11:D23)</f>
        <v>1143015</v>
      </c>
      <c r="E24" s="339">
        <f t="shared" si="0"/>
        <v>240340</v>
      </c>
      <c r="F24" s="339">
        <f t="shared" si="0"/>
        <v>234905</v>
      </c>
      <c r="G24" s="339">
        <f t="shared" si="0"/>
        <v>105378</v>
      </c>
      <c r="H24" s="339">
        <f t="shared" si="0"/>
        <v>37169</v>
      </c>
      <c r="I24" s="339">
        <f t="shared" si="0"/>
        <v>0</v>
      </c>
      <c r="J24" s="339">
        <f t="shared" si="0"/>
        <v>6910</v>
      </c>
      <c r="K24" s="410" t="s">
        <v>18</v>
      </c>
      <c r="L24" s="436"/>
      <c r="M24" s="436"/>
      <c r="N24" s="410"/>
      <c r="O24" s="411"/>
      <c r="P24" s="410"/>
    </row>
    <row r="25" spans="1:16" ht="12" customHeight="1">
      <c r="A25" s="433"/>
      <c r="B25" s="433"/>
      <c r="C25" s="438"/>
      <c r="D25" s="441"/>
      <c r="E25" s="441"/>
      <c r="F25" s="441"/>
      <c r="G25" s="441"/>
      <c r="H25" s="441"/>
      <c r="I25" s="441"/>
      <c r="J25" s="441"/>
      <c r="K25" s="441"/>
      <c r="L25" s="461"/>
      <c r="M25" s="461"/>
      <c r="N25" s="410"/>
      <c r="O25" s="411"/>
      <c r="P25" s="410"/>
    </row>
    <row r="26" spans="1:16" ht="12" customHeight="1">
      <c r="A26" s="433"/>
      <c r="B26" s="433"/>
      <c r="C26" s="438"/>
      <c r="D26" s="441"/>
      <c r="E26" s="441"/>
      <c r="F26" s="441"/>
      <c r="G26" s="461"/>
      <c r="H26" s="461"/>
      <c r="I26" s="461"/>
      <c r="J26" s="461"/>
      <c r="K26" s="461"/>
      <c r="L26" s="461"/>
      <c r="M26" s="461"/>
      <c r="N26" s="462"/>
      <c r="O26" s="463"/>
      <c r="P26" s="462"/>
    </row>
    <row r="27" spans="4:16" s="202" customFormat="1" ht="12" customHeight="1">
      <c r="D27" s="442" t="s">
        <v>434</v>
      </c>
      <c r="E27" s="443"/>
      <c r="G27" s="306"/>
      <c r="H27" s="464"/>
      <c r="I27" s="464"/>
      <c r="J27" s="464"/>
      <c r="K27" s="306"/>
      <c r="L27" s="306"/>
      <c r="M27" s="306"/>
      <c r="N27" s="306"/>
      <c r="O27" s="306"/>
      <c r="P27" s="306"/>
    </row>
    <row r="28" spans="3:16" s="202" customFormat="1" ht="12" customHeight="1">
      <c r="C28" s="444"/>
      <c r="D28" s="445" t="s">
        <v>435</v>
      </c>
      <c r="E28" s="446"/>
      <c r="G28" s="306"/>
      <c r="H28" s="464"/>
      <c r="I28" s="464"/>
      <c r="J28" s="464"/>
      <c r="K28" s="306"/>
      <c r="L28" s="306"/>
      <c r="M28" s="306"/>
      <c r="N28" s="306"/>
      <c r="O28" s="306"/>
      <c r="P28" s="306"/>
    </row>
    <row r="29" spans="3:16" s="202" customFormat="1" ht="12" customHeight="1">
      <c r="C29" s="444"/>
      <c r="D29" s="445" t="s">
        <v>440</v>
      </c>
      <c r="E29" s="445" t="s">
        <v>436</v>
      </c>
      <c r="G29" s="306"/>
      <c r="H29" s="464"/>
      <c r="I29" s="464"/>
      <c r="J29" s="464"/>
      <c r="K29" s="306"/>
      <c r="L29" s="306"/>
      <c r="M29" s="306"/>
      <c r="N29" s="306"/>
      <c r="O29" s="306"/>
      <c r="P29" s="306"/>
    </row>
    <row r="30" spans="3:16" s="202" customFormat="1" ht="12" customHeight="1">
      <c r="C30" s="444"/>
      <c r="D30" s="447" t="s">
        <v>439</v>
      </c>
      <c r="E30" s="447" t="s">
        <v>432</v>
      </c>
      <c r="G30" s="306"/>
      <c r="H30" s="464"/>
      <c r="I30" s="464"/>
      <c r="J30" s="464"/>
      <c r="K30" s="306"/>
      <c r="L30" s="306"/>
      <c r="M30" s="306"/>
      <c r="N30" s="306"/>
      <c r="O30" s="306"/>
      <c r="P30" s="306"/>
    </row>
    <row r="31" spans="1:16" s="202" customFormat="1" ht="12" customHeight="1">
      <c r="A31" s="448" t="s">
        <v>455</v>
      </c>
      <c r="B31" s="448"/>
      <c r="C31" s="444" t="s">
        <v>6</v>
      </c>
      <c r="D31" s="338"/>
      <c r="E31" s="338"/>
      <c r="F31" s="449" t="s">
        <v>6</v>
      </c>
      <c r="G31" s="465"/>
      <c r="H31" s="465"/>
      <c r="I31" s="465"/>
      <c r="J31" s="466"/>
      <c r="K31" s="466"/>
      <c r="L31" s="466"/>
      <c r="M31" s="466"/>
      <c r="N31" s="306"/>
      <c r="O31" s="467"/>
      <c r="P31" s="306"/>
    </row>
    <row r="32" spans="1:16" s="202" customFormat="1" ht="12" customHeight="1">
      <c r="A32" s="448" t="s">
        <v>428</v>
      </c>
      <c r="B32" s="448"/>
      <c r="C32" s="444" t="s">
        <v>7</v>
      </c>
      <c r="D32" s="338"/>
      <c r="E32" s="338"/>
      <c r="F32" s="449" t="s">
        <v>7</v>
      </c>
      <c r="G32" s="465"/>
      <c r="H32" s="466"/>
      <c r="I32" s="466"/>
      <c r="J32" s="466"/>
      <c r="K32" s="466"/>
      <c r="L32" s="306"/>
      <c r="M32" s="467"/>
      <c r="N32" s="306"/>
      <c r="O32" s="461"/>
      <c r="P32" s="468"/>
    </row>
    <row r="33" spans="1:16" s="202" customFormat="1" ht="12" customHeight="1">
      <c r="A33" s="448" t="s">
        <v>429</v>
      </c>
      <c r="B33" s="448"/>
      <c r="C33" s="444" t="s">
        <v>8</v>
      </c>
      <c r="D33" s="338"/>
      <c r="E33" s="338"/>
      <c r="F33" s="449" t="s">
        <v>8</v>
      </c>
      <c r="G33" s="465"/>
      <c r="H33" s="306"/>
      <c r="I33" s="467"/>
      <c r="J33" s="467"/>
      <c r="K33" s="467"/>
      <c r="L33" s="306"/>
      <c r="M33" s="467"/>
      <c r="N33" s="306"/>
      <c r="O33" s="461"/>
      <c r="P33" s="468"/>
    </row>
    <row r="34" spans="1:16" s="202" customFormat="1" ht="12" customHeight="1">
      <c r="A34" s="448" t="s">
        <v>433</v>
      </c>
      <c r="B34" s="448"/>
      <c r="C34" s="444" t="s">
        <v>9</v>
      </c>
      <c r="D34" s="338"/>
      <c r="E34" s="338"/>
      <c r="F34" s="449" t="s">
        <v>9</v>
      </c>
      <c r="G34" s="465"/>
      <c r="H34" s="469"/>
      <c r="I34" s="467"/>
      <c r="J34" s="467"/>
      <c r="K34" s="467"/>
      <c r="L34" s="306"/>
      <c r="M34" s="461"/>
      <c r="N34" s="468"/>
      <c r="O34" s="461"/>
      <c r="P34" s="468"/>
    </row>
    <row r="35" spans="1:16" s="202" customFormat="1" ht="12" customHeight="1">
      <c r="A35" s="448"/>
      <c r="B35" s="448"/>
      <c r="C35" s="444"/>
      <c r="D35" s="448"/>
      <c r="E35" s="448"/>
      <c r="F35" s="449"/>
      <c r="G35" s="465"/>
      <c r="H35" s="469"/>
      <c r="I35" s="467"/>
      <c r="J35" s="467"/>
      <c r="K35" s="467"/>
      <c r="L35" s="306"/>
      <c r="M35" s="461"/>
      <c r="N35" s="468"/>
      <c r="O35" s="461"/>
      <c r="P35" s="468"/>
    </row>
    <row r="36" spans="1:16" s="202" customFormat="1" ht="12" customHeight="1">
      <c r="A36" s="448"/>
      <c r="B36" s="448"/>
      <c r="C36" s="444"/>
      <c r="D36" s="448"/>
      <c r="E36" s="448"/>
      <c r="F36" s="449"/>
      <c r="G36" s="465"/>
      <c r="H36" s="469"/>
      <c r="I36" s="467"/>
      <c r="J36" s="467"/>
      <c r="K36" s="467"/>
      <c r="L36" s="306"/>
      <c r="M36" s="461"/>
      <c r="N36" s="468"/>
      <c r="O36" s="461"/>
      <c r="P36" s="468"/>
    </row>
    <row r="37" spans="1:16" s="202" customFormat="1" ht="12" customHeight="1">
      <c r="A37" s="448" t="s">
        <v>456</v>
      </c>
      <c r="B37" s="3"/>
      <c r="C37" s="3"/>
      <c r="D37" s="450" t="s">
        <v>427</v>
      </c>
      <c r="E37" s="3"/>
      <c r="F37" s="449"/>
      <c r="G37" s="465"/>
      <c r="H37" s="469"/>
      <c r="I37" s="467"/>
      <c r="J37" s="467"/>
      <c r="K37" s="467"/>
      <c r="L37" s="306"/>
      <c r="M37" s="461"/>
      <c r="N37" s="468"/>
      <c r="O37" s="461"/>
      <c r="P37" s="468"/>
    </row>
    <row r="38" spans="1:16" ht="12" customHeight="1">
      <c r="A38" s="47" t="s">
        <v>441</v>
      </c>
      <c r="B38" s="47"/>
      <c r="C38" s="444" t="s">
        <v>6</v>
      </c>
      <c r="D38" s="479">
        <v>0</v>
      </c>
      <c r="E38" s="449" t="s">
        <v>6</v>
      </c>
      <c r="G38" s="456"/>
      <c r="H38" s="470"/>
      <c r="I38" s="470"/>
      <c r="J38" s="470"/>
      <c r="K38" s="456"/>
      <c r="L38" s="456"/>
      <c r="M38" s="456"/>
      <c r="N38" s="456"/>
      <c r="O38" s="456"/>
      <c r="P38" s="456"/>
    </row>
    <row r="39" spans="1:16" ht="12" customHeight="1">
      <c r="A39" s="47" t="s">
        <v>442</v>
      </c>
      <c r="B39" s="47"/>
      <c r="C39" s="444" t="s">
        <v>7</v>
      </c>
      <c r="D39" s="358"/>
      <c r="E39" s="449" t="s">
        <v>7</v>
      </c>
      <c r="G39" s="456"/>
      <c r="H39" s="470"/>
      <c r="I39" s="470"/>
      <c r="J39" s="470"/>
      <c r="K39" s="456"/>
      <c r="L39" s="456"/>
      <c r="M39" s="456"/>
      <c r="N39" s="456"/>
      <c r="O39" s="456"/>
      <c r="P39" s="456"/>
    </row>
    <row r="40" spans="1:16" ht="12" customHeight="1">
      <c r="A40" s="47" t="s">
        <v>443</v>
      </c>
      <c r="B40" s="47"/>
      <c r="C40" s="444" t="s">
        <v>8</v>
      </c>
      <c r="D40" s="358">
        <v>6910</v>
      </c>
      <c r="E40" s="449" t="s">
        <v>8</v>
      </c>
      <c r="G40" s="456"/>
      <c r="H40" s="470"/>
      <c r="I40" s="470"/>
      <c r="J40" s="470"/>
      <c r="K40" s="456"/>
      <c r="L40" s="456"/>
      <c r="M40" s="456"/>
      <c r="N40" s="456"/>
      <c r="O40" s="456"/>
      <c r="P40" s="456"/>
    </row>
    <row r="41" spans="1:16" ht="12" customHeight="1">
      <c r="A41" s="47" t="s">
        <v>444</v>
      </c>
      <c r="B41" s="47"/>
      <c r="C41" s="444" t="s">
        <v>9</v>
      </c>
      <c r="D41" s="358">
        <v>18627</v>
      </c>
      <c r="E41" s="449" t="s">
        <v>9</v>
      </c>
      <c r="G41" s="456"/>
      <c r="H41" s="470"/>
      <c r="I41" s="470"/>
      <c r="J41" s="470"/>
      <c r="K41" s="456"/>
      <c r="L41" s="456"/>
      <c r="M41" s="456"/>
      <c r="N41" s="456"/>
      <c r="O41" s="456"/>
      <c r="P41" s="456"/>
    </row>
    <row r="42" spans="1:16" ht="12" customHeight="1">
      <c r="A42" s="3"/>
      <c r="B42" s="3"/>
      <c r="C42" s="444"/>
      <c r="D42" s="2"/>
      <c r="E42" s="2"/>
      <c r="G42" s="456"/>
      <c r="H42" s="470"/>
      <c r="I42" s="470"/>
      <c r="J42" s="470"/>
      <c r="K42" s="456"/>
      <c r="L42" s="456"/>
      <c r="M42" s="456"/>
      <c r="N42" s="456"/>
      <c r="O42" s="456"/>
      <c r="P42" s="456"/>
    </row>
    <row r="43" spans="1:16" s="202" customFormat="1" ht="12" customHeight="1">
      <c r="A43" s="402"/>
      <c r="B43" s="402"/>
      <c r="C43" s="402"/>
      <c r="D43" s="451"/>
      <c r="E43" s="402"/>
      <c r="F43" s="452"/>
      <c r="G43" s="465"/>
      <c r="H43" s="469"/>
      <c r="I43" s="467"/>
      <c r="J43" s="467"/>
      <c r="K43" s="467"/>
      <c r="L43" s="306"/>
      <c r="M43" s="461"/>
      <c r="N43" s="471"/>
      <c r="O43" s="461"/>
      <c r="P43" s="468"/>
    </row>
    <row r="44" spans="1:16" ht="12.75" customHeight="1">
      <c r="A44" s="402" t="s">
        <v>426</v>
      </c>
      <c r="D44" s="447" t="s">
        <v>427</v>
      </c>
      <c r="G44" s="456"/>
      <c r="H44" s="470"/>
      <c r="I44" s="470"/>
      <c r="J44" s="470"/>
      <c r="K44" s="472"/>
      <c r="L44" s="456"/>
      <c r="M44" s="456"/>
      <c r="N44" s="456"/>
      <c r="O44" s="456"/>
      <c r="P44" s="456"/>
    </row>
    <row r="45" spans="1:16" ht="12.75" customHeight="1">
      <c r="A45" s="433" t="s">
        <v>437</v>
      </c>
      <c r="C45" s="444" t="s">
        <v>6</v>
      </c>
      <c r="D45" s="479">
        <v>169039</v>
      </c>
      <c r="E45" s="449" t="s">
        <v>6</v>
      </c>
      <c r="G45" s="456"/>
      <c r="H45" s="470"/>
      <c r="I45" s="470"/>
      <c r="J45" s="470"/>
      <c r="K45" s="472"/>
      <c r="L45" s="456"/>
      <c r="M45" s="456"/>
      <c r="N45" s="456"/>
      <c r="O45" s="456"/>
      <c r="P45" s="456"/>
    </row>
    <row r="46" spans="1:16" ht="12.75" customHeight="1">
      <c r="A46" s="433" t="s">
        <v>438</v>
      </c>
      <c r="C46" s="444" t="s">
        <v>7</v>
      </c>
      <c r="D46" s="480"/>
      <c r="E46" s="449" t="s">
        <v>7</v>
      </c>
      <c r="G46" s="456"/>
      <c r="H46" s="470"/>
      <c r="I46" s="470"/>
      <c r="J46" s="470"/>
      <c r="K46" s="473"/>
      <c r="L46" s="456"/>
      <c r="M46" s="456"/>
      <c r="N46" s="456"/>
      <c r="O46" s="456"/>
      <c r="P46" s="456"/>
    </row>
    <row r="47" spans="7:16" ht="12.75" customHeight="1">
      <c r="G47" s="456"/>
      <c r="H47" s="470"/>
      <c r="I47" s="470"/>
      <c r="J47" s="470"/>
      <c r="K47" s="456"/>
      <c r="L47" s="456"/>
      <c r="M47" s="456"/>
      <c r="N47" s="456"/>
      <c r="O47" s="456"/>
      <c r="P47" s="456"/>
    </row>
    <row r="48" spans="7:16" ht="12.75" customHeight="1">
      <c r="G48" s="456"/>
      <c r="H48" s="470"/>
      <c r="I48" s="470"/>
      <c r="J48" s="470"/>
      <c r="K48" s="456"/>
      <c r="L48" s="456"/>
      <c r="M48" s="456"/>
      <c r="N48" s="456"/>
      <c r="O48" s="456"/>
      <c r="P48" s="456"/>
    </row>
    <row r="49" spans="1:16" ht="12.75" customHeight="1">
      <c r="A49" s="448"/>
      <c r="B49" s="448"/>
      <c r="C49" s="444"/>
      <c r="D49" s="448"/>
      <c r="E49" s="448"/>
      <c r="G49" s="456"/>
      <c r="H49" s="470"/>
      <c r="I49" s="470"/>
      <c r="J49" s="470"/>
      <c r="K49" s="456"/>
      <c r="L49" s="456"/>
      <c r="M49" s="456"/>
      <c r="N49" s="456"/>
      <c r="O49" s="456"/>
      <c r="P49" s="456"/>
    </row>
    <row r="50" spans="1:16" ht="12.75" customHeight="1">
      <c r="A50" s="448"/>
      <c r="B50" s="448"/>
      <c r="C50" s="444"/>
      <c r="D50" s="448"/>
      <c r="E50" s="448"/>
      <c r="G50" s="456"/>
      <c r="H50" s="470"/>
      <c r="I50" s="470"/>
      <c r="J50" s="470"/>
      <c r="K50" s="456"/>
      <c r="L50" s="456"/>
      <c r="M50" s="456"/>
      <c r="N50" s="456"/>
      <c r="O50" s="456"/>
      <c r="P50" s="456"/>
    </row>
    <row r="51" spans="1:16" ht="12.75" customHeight="1">
      <c r="A51" s="448"/>
      <c r="B51" s="448"/>
      <c r="C51" s="444"/>
      <c r="D51" s="448"/>
      <c r="E51" s="448"/>
      <c r="G51" s="456"/>
      <c r="H51" s="470"/>
      <c r="I51" s="470"/>
      <c r="J51" s="470"/>
      <c r="K51" s="456"/>
      <c r="L51" s="456"/>
      <c r="M51" s="456"/>
      <c r="N51" s="456"/>
      <c r="O51" s="456"/>
      <c r="P51" s="456"/>
    </row>
  </sheetData>
  <sheetProtection sheet="1" formatCells="0" formatColumns="0" formatRows="0"/>
  <mergeCells count="8">
    <mergeCell ref="F1:G1"/>
    <mergeCell ref="D6:J6"/>
    <mergeCell ref="C4:K4"/>
    <mergeCell ref="P1:Q1"/>
    <mergeCell ref="O12:O13"/>
    <mergeCell ref="O20:O21"/>
    <mergeCell ref="O6:O10"/>
    <mergeCell ref="M1:N1"/>
  </mergeCells>
  <printOptions/>
  <pageMargins left="0.75" right="0.25" top="0.25" bottom="0.25" header="0.5" footer="0.15"/>
  <pageSetup horizontalDpi="600" verticalDpi="600" orientation="landscape" paperSize="5" r:id="rId1"/>
  <headerFooter>
    <oddFooter>&amp;LRev. 8/12&amp;CFY 2012&amp;RPage 10 of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D14" sqref="D14"/>
    </sheetView>
  </sheetViews>
  <sheetFormatPr defaultColWidth="9.33203125" defaultRowHeight="12.75"/>
  <cols>
    <col min="1" max="1" width="3.33203125" style="3" customWidth="1"/>
    <col min="2" max="2" width="17.83203125" style="3" customWidth="1"/>
    <col min="3" max="3" width="33.33203125" style="3" customWidth="1"/>
    <col min="4" max="4" width="13.83203125" style="3" customWidth="1"/>
    <col min="5" max="5" width="5.16015625" style="3" customWidth="1"/>
    <col min="6" max="6" width="14.16015625" style="3" customWidth="1"/>
    <col min="7" max="7" width="7.66015625" style="3" customWidth="1"/>
    <col min="8" max="8" width="13.83203125" style="3" customWidth="1"/>
    <col min="9" max="11" width="9.33203125" style="3" customWidth="1"/>
    <col min="12" max="12" width="10.66015625" style="3" customWidth="1"/>
    <col min="13" max="13" width="11.33203125" style="3" customWidth="1"/>
    <col min="14" max="16384" width="9.33203125" style="3" customWidth="1"/>
  </cols>
  <sheetData>
    <row r="1" spans="1:14" ht="12.75">
      <c r="A1" s="506" t="s">
        <v>0</v>
      </c>
      <c r="B1" s="506"/>
      <c r="C1" s="11" t="str">
        <f>'Cover Page'!D1</f>
        <v>Premier Charter High School</v>
      </c>
      <c r="F1" s="2"/>
      <c r="G1" s="4" t="s">
        <v>1</v>
      </c>
      <c r="H1" s="512" t="str">
        <f>'Cover Page'!M1</f>
        <v>Maricopa</v>
      </c>
      <c r="I1" s="512"/>
      <c r="J1" s="2"/>
      <c r="L1" s="4" t="s">
        <v>174</v>
      </c>
      <c r="M1" s="511" t="str">
        <f>'Cover Page'!R1</f>
        <v>078939000</v>
      </c>
      <c r="N1" s="512"/>
    </row>
    <row r="2" spans="6:9" ht="12.75">
      <c r="F2" s="9"/>
      <c r="G2" s="9"/>
      <c r="H2" s="2" t="s">
        <v>3</v>
      </c>
      <c r="I2" s="2"/>
    </row>
    <row r="3" spans="1:12" ht="12.75">
      <c r="A3" s="5" t="s">
        <v>85</v>
      </c>
      <c r="B3" s="5"/>
      <c r="D3" s="2"/>
      <c r="E3" s="2"/>
      <c r="F3" s="2"/>
      <c r="G3" s="2"/>
      <c r="L3" s="2"/>
    </row>
    <row r="4" spans="1:13" ht="12.75">
      <c r="A4" s="5" t="s">
        <v>5</v>
      </c>
      <c r="C4" s="2"/>
      <c r="D4" s="2"/>
      <c r="E4" s="2"/>
      <c r="F4" s="2"/>
      <c r="G4" s="2"/>
      <c r="H4" s="37" t="s">
        <v>4</v>
      </c>
      <c r="J4" s="39"/>
      <c r="K4" s="39"/>
      <c r="L4" s="39"/>
      <c r="M4" s="2"/>
    </row>
    <row r="5" spans="1:13" ht="12.75">
      <c r="A5" s="10" t="s">
        <v>6</v>
      </c>
      <c r="B5" s="484" t="s">
        <v>459</v>
      </c>
      <c r="C5" s="484"/>
      <c r="D5" s="484"/>
      <c r="E5" s="2"/>
      <c r="F5" s="2"/>
      <c r="G5" s="2"/>
      <c r="H5" s="17" t="s">
        <v>3</v>
      </c>
      <c r="I5" s="35" t="s">
        <v>6</v>
      </c>
      <c r="J5" s="39"/>
      <c r="K5" s="39"/>
      <c r="L5" s="39"/>
      <c r="M5" s="2"/>
    </row>
    <row r="6" spans="1:13" ht="12.75">
      <c r="A6" s="16" t="s">
        <v>7</v>
      </c>
      <c r="B6" s="484" t="s">
        <v>458</v>
      </c>
      <c r="C6" s="484"/>
      <c r="D6" s="484"/>
      <c r="E6" s="2"/>
      <c r="F6" s="2"/>
      <c r="G6" s="2"/>
      <c r="H6" s="17"/>
      <c r="I6" s="250" t="s">
        <v>7</v>
      </c>
      <c r="J6" s="39"/>
      <c r="K6" s="39"/>
      <c r="L6" s="39"/>
      <c r="M6" s="2"/>
    </row>
    <row r="7" spans="1:13" ht="12.75">
      <c r="A7" s="16" t="s">
        <v>8</v>
      </c>
      <c r="B7" s="504" t="s">
        <v>266</v>
      </c>
      <c r="C7" s="504"/>
      <c r="D7" s="504"/>
      <c r="E7" s="2"/>
      <c r="F7" s="2"/>
      <c r="G7" s="2"/>
      <c r="H7" s="17" t="s">
        <v>3</v>
      </c>
      <c r="I7" s="250" t="s">
        <v>8</v>
      </c>
      <c r="J7" s="38"/>
      <c r="K7" s="39"/>
      <c r="L7" s="39"/>
      <c r="M7" s="2"/>
    </row>
    <row r="8" spans="1:13" ht="12.75">
      <c r="A8" s="16" t="s">
        <v>9</v>
      </c>
      <c r="B8" s="504" t="s">
        <v>118</v>
      </c>
      <c r="C8" s="504"/>
      <c r="D8" s="504"/>
      <c r="E8" s="2"/>
      <c r="F8" s="2"/>
      <c r="G8" s="2"/>
      <c r="H8" s="17" t="s">
        <v>3</v>
      </c>
      <c r="I8" s="250" t="s">
        <v>9</v>
      </c>
      <c r="J8" s="39"/>
      <c r="K8" s="39"/>
      <c r="L8" s="39"/>
      <c r="M8" s="2"/>
    </row>
    <row r="9" spans="1:13" ht="12.75">
      <c r="A9" s="16" t="s">
        <v>10</v>
      </c>
      <c r="B9" s="504" t="s">
        <v>119</v>
      </c>
      <c r="C9" s="504"/>
      <c r="D9" s="2"/>
      <c r="E9" s="2"/>
      <c r="F9" s="2"/>
      <c r="G9" s="2"/>
      <c r="H9" s="17">
        <v>175</v>
      </c>
      <c r="I9" s="250" t="s">
        <v>10</v>
      </c>
      <c r="J9" s="40"/>
      <c r="K9" s="39"/>
      <c r="L9" s="39"/>
      <c r="M9" s="2"/>
    </row>
    <row r="10" spans="1:13" ht="12.75">
      <c r="A10" s="10" t="s">
        <v>11</v>
      </c>
      <c r="B10" s="504" t="s">
        <v>256</v>
      </c>
      <c r="C10" s="504"/>
      <c r="D10" s="2"/>
      <c r="E10" s="2"/>
      <c r="F10" s="2"/>
      <c r="G10" s="2"/>
      <c r="H10" s="17"/>
      <c r="I10" s="35" t="s">
        <v>11</v>
      </c>
      <c r="J10" s="40"/>
      <c r="K10" s="39"/>
      <c r="L10" s="39"/>
      <c r="M10" s="2"/>
    </row>
    <row r="11" spans="1:13" ht="12.75">
      <c r="A11" s="10" t="s">
        <v>12</v>
      </c>
      <c r="B11" s="504" t="s">
        <v>309</v>
      </c>
      <c r="C11" s="504"/>
      <c r="D11" s="2"/>
      <c r="E11" s="2"/>
      <c r="F11" s="2"/>
      <c r="G11" s="2"/>
      <c r="H11" s="17"/>
      <c r="I11" s="35" t="s">
        <v>12</v>
      </c>
      <c r="J11" s="39"/>
      <c r="K11" s="39"/>
      <c r="L11" s="39"/>
      <c r="M11" s="2"/>
    </row>
    <row r="12" spans="1:13" ht="12.75">
      <c r="A12" s="10" t="s">
        <v>14</v>
      </c>
      <c r="B12" s="504" t="s">
        <v>132</v>
      </c>
      <c r="C12" s="504"/>
      <c r="D12" s="2"/>
      <c r="E12" s="2"/>
      <c r="F12" s="2"/>
      <c r="G12" s="2"/>
      <c r="H12" s="17" t="s">
        <v>3</v>
      </c>
      <c r="I12" s="35" t="s">
        <v>14</v>
      </c>
      <c r="J12" s="39"/>
      <c r="K12" s="39"/>
      <c r="L12" s="39"/>
      <c r="M12" s="2"/>
    </row>
    <row r="13" spans="1:13" ht="12.75">
      <c r="A13" s="10" t="s">
        <v>15</v>
      </c>
      <c r="B13" s="504" t="s">
        <v>120</v>
      </c>
      <c r="C13" s="504"/>
      <c r="D13" s="510" t="s">
        <v>467</v>
      </c>
      <c r="E13" s="510"/>
      <c r="F13" s="510"/>
      <c r="G13" s="2"/>
      <c r="H13" s="17">
        <v>19877</v>
      </c>
      <c r="I13" s="35" t="s">
        <v>15</v>
      </c>
      <c r="J13" s="39"/>
      <c r="K13" s="39"/>
      <c r="L13" s="39"/>
      <c r="M13" s="2"/>
    </row>
    <row r="14" spans="1:13" ht="12.75">
      <c r="A14" s="73" t="s">
        <v>16</v>
      </c>
      <c r="B14" s="508" t="s">
        <v>371</v>
      </c>
      <c r="C14" s="508"/>
      <c r="D14" s="2"/>
      <c r="E14" s="2"/>
      <c r="F14" s="2"/>
      <c r="G14" s="2"/>
      <c r="H14" s="43">
        <f>SUM(H5:H13)</f>
        <v>20052</v>
      </c>
      <c r="I14" s="97" t="s">
        <v>16</v>
      </c>
      <c r="J14" s="39"/>
      <c r="K14" s="39"/>
      <c r="L14" s="39"/>
      <c r="M14" s="2"/>
    </row>
    <row r="15" spans="1:13" ht="12.75">
      <c r="A15" s="5" t="s">
        <v>13</v>
      </c>
      <c r="B15" s="5"/>
      <c r="D15" s="2"/>
      <c r="E15" s="2"/>
      <c r="F15" s="2"/>
      <c r="G15" s="2"/>
      <c r="H15" s="2"/>
      <c r="I15" s="35" t="s">
        <v>3</v>
      </c>
      <c r="J15" s="39"/>
      <c r="K15" s="39"/>
      <c r="L15" s="39"/>
      <c r="M15" s="2"/>
    </row>
    <row r="16" spans="1:13" ht="12.75">
      <c r="A16" s="73" t="s">
        <v>17</v>
      </c>
      <c r="B16" s="504" t="s">
        <v>257</v>
      </c>
      <c r="C16" s="504"/>
      <c r="D16" s="2"/>
      <c r="E16" s="2"/>
      <c r="F16" s="2"/>
      <c r="G16" s="2"/>
      <c r="H16" s="17">
        <v>434</v>
      </c>
      <c r="I16" s="97" t="s">
        <v>17</v>
      </c>
      <c r="J16" s="39"/>
      <c r="K16" s="39"/>
      <c r="L16" s="39"/>
      <c r="M16" s="2"/>
    </row>
    <row r="17" spans="1:13" ht="12.75">
      <c r="A17" s="73" t="s">
        <v>18</v>
      </c>
      <c r="B17" s="504" t="s">
        <v>258</v>
      </c>
      <c r="C17" s="504"/>
      <c r="D17" s="2"/>
      <c r="E17" s="2"/>
      <c r="F17" s="2"/>
      <c r="G17" s="2"/>
      <c r="H17" s="17"/>
      <c r="I17" s="97" t="s">
        <v>18</v>
      </c>
      <c r="J17" s="39"/>
      <c r="K17" s="39"/>
      <c r="L17" s="39"/>
      <c r="M17" s="2"/>
    </row>
    <row r="18" spans="1:13" ht="12.75">
      <c r="A18" s="73" t="s">
        <v>20</v>
      </c>
      <c r="B18" s="504" t="s">
        <v>121</v>
      </c>
      <c r="C18" s="504"/>
      <c r="D18" s="510"/>
      <c r="E18" s="510"/>
      <c r="F18" s="510"/>
      <c r="G18" s="2"/>
      <c r="H18" s="17"/>
      <c r="I18" s="97" t="s">
        <v>20</v>
      </c>
      <c r="J18" s="38"/>
      <c r="K18" s="38"/>
      <c r="L18" s="38"/>
      <c r="M18" s="12"/>
    </row>
    <row r="19" spans="1:13" ht="12.75">
      <c r="A19" s="73" t="s">
        <v>21</v>
      </c>
      <c r="B19" s="504" t="s">
        <v>353</v>
      </c>
      <c r="C19" s="504"/>
      <c r="D19" s="2"/>
      <c r="E19" s="2"/>
      <c r="F19" s="2"/>
      <c r="G19" s="2"/>
      <c r="H19" s="23">
        <f>SUM(H16:H18)</f>
        <v>434</v>
      </c>
      <c r="I19" s="97" t="s">
        <v>21</v>
      </c>
      <c r="J19" s="39"/>
      <c r="K19" s="39"/>
      <c r="L19" s="39"/>
      <c r="M19" s="2"/>
    </row>
    <row r="20" spans="1:13" ht="12.75">
      <c r="A20" s="5" t="s">
        <v>19</v>
      </c>
      <c r="B20" s="5"/>
      <c r="D20" s="2"/>
      <c r="E20" s="2"/>
      <c r="F20" s="2"/>
      <c r="G20" s="2"/>
      <c r="H20" s="2"/>
      <c r="I20" s="35"/>
      <c r="J20" s="39"/>
      <c r="K20" s="39"/>
      <c r="L20" s="39"/>
      <c r="M20" s="2"/>
    </row>
    <row r="21" spans="1:13" ht="12.75">
      <c r="A21" s="73" t="s">
        <v>22</v>
      </c>
      <c r="B21" s="504" t="s">
        <v>122</v>
      </c>
      <c r="C21" s="504"/>
      <c r="D21" s="2"/>
      <c r="E21" s="2"/>
      <c r="F21" s="2"/>
      <c r="G21" s="2"/>
      <c r="H21" s="17">
        <v>1655544</v>
      </c>
      <c r="I21" s="97" t="s">
        <v>22</v>
      </c>
      <c r="J21" s="39"/>
      <c r="K21" s="39"/>
      <c r="L21" s="39"/>
      <c r="M21" s="2"/>
    </row>
    <row r="22" spans="1:13" ht="12.75">
      <c r="A22" s="10" t="s">
        <v>23</v>
      </c>
      <c r="B22" s="504" t="s">
        <v>260</v>
      </c>
      <c r="C22" s="504"/>
      <c r="D22" s="2"/>
      <c r="E22" s="2"/>
      <c r="F22" s="2"/>
      <c r="G22" s="2"/>
      <c r="H22" s="17" t="s">
        <v>3</v>
      </c>
      <c r="I22" s="35" t="s">
        <v>23</v>
      </c>
      <c r="J22" s="39"/>
      <c r="K22" s="39"/>
      <c r="L22" s="39"/>
      <c r="M22" s="2"/>
    </row>
    <row r="23" spans="1:13" ht="12.75">
      <c r="A23" s="10" t="s">
        <v>24</v>
      </c>
      <c r="B23" s="504" t="s">
        <v>261</v>
      </c>
      <c r="C23" s="504"/>
      <c r="D23" s="2"/>
      <c r="E23" s="2"/>
      <c r="F23" s="2"/>
      <c r="G23" s="2"/>
      <c r="H23" s="17">
        <f>+17652.48+35304.94+35304.94+10694.07</f>
        <v>98956</v>
      </c>
      <c r="I23" s="35" t="s">
        <v>24</v>
      </c>
      <c r="J23" s="38"/>
      <c r="K23" s="38"/>
      <c r="L23" s="38"/>
      <c r="M23" s="12"/>
    </row>
    <row r="24" spans="1:13" ht="12.75">
      <c r="A24" s="10" t="s">
        <v>26</v>
      </c>
      <c r="B24" s="505" t="s">
        <v>259</v>
      </c>
      <c r="C24" s="505"/>
      <c r="D24" s="244"/>
      <c r="E24" s="244"/>
      <c r="F24" s="244"/>
      <c r="G24" s="244"/>
      <c r="H24" s="76" t="s">
        <v>3</v>
      </c>
      <c r="I24" s="35" t="s">
        <v>26</v>
      </c>
      <c r="J24" s="39"/>
      <c r="K24" s="39"/>
      <c r="L24" s="39"/>
      <c r="M24" s="2"/>
    </row>
    <row r="25" spans="1:13" ht="12.75">
      <c r="A25" s="10" t="s">
        <v>27</v>
      </c>
      <c r="B25" s="505" t="s">
        <v>123</v>
      </c>
      <c r="C25" s="505"/>
      <c r="D25" s="507"/>
      <c r="E25" s="507"/>
      <c r="F25" s="507"/>
      <c r="G25" s="244"/>
      <c r="H25" s="76"/>
      <c r="I25" s="35" t="s">
        <v>27</v>
      </c>
      <c r="J25" s="39"/>
      <c r="K25" s="39"/>
      <c r="L25" s="39"/>
      <c r="M25" s="2"/>
    </row>
    <row r="26" spans="1:13" ht="12.75">
      <c r="A26" s="10" t="s">
        <v>28</v>
      </c>
      <c r="B26" s="505" t="s">
        <v>354</v>
      </c>
      <c r="C26" s="505"/>
      <c r="D26" s="244"/>
      <c r="E26" s="244"/>
      <c r="F26" s="244"/>
      <c r="G26" s="244"/>
      <c r="H26" s="105">
        <f>SUM(H21:H25)</f>
        <v>1754500</v>
      </c>
      <c r="I26" s="35" t="s">
        <v>28</v>
      </c>
      <c r="J26" s="39"/>
      <c r="K26" s="39"/>
      <c r="L26" s="39"/>
      <c r="M26" s="2"/>
    </row>
    <row r="27" spans="1:13" ht="12.75">
      <c r="A27" s="251" t="s">
        <v>25</v>
      </c>
      <c r="B27" s="245"/>
      <c r="C27" s="47"/>
      <c r="D27" s="244"/>
      <c r="E27" s="244"/>
      <c r="F27" s="244"/>
      <c r="G27" s="244"/>
      <c r="H27" s="244"/>
      <c r="I27" s="35"/>
      <c r="J27" s="39"/>
      <c r="K27" s="39"/>
      <c r="L27" s="39"/>
      <c r="M27" s="2"/>
    </row>
    <row r="28" spans="1:13" ht="12.75">
      <c r="A28" s="273" t="s">
        <v>29</v>
      </c>
      <c r="B28" s="505" t="s">
        <v>262</v>
      </c>
      <c r="C28" s="505"/>
      <c r="D28" s="505"/>
      <c r="E28" s="505"/>
      <c r="F28" s="505"/>
      <c r="G28" s="244"/>
      <c r="H28" s="76"/>
      <c r="I28" s="277" t="s">
        <v>29</v>
      </c>
      <c r="J28" s="39"/>
      <c r="K28" s="39"/>
      <c r="L28" s="39"/>
      <c r="M28" s="2"/>
    </row>
    <row r="29" spans="1:13" ht="12.75">
      <c r="A29" s="273" t="s">
        <v>30</v>
      </c>
      <c r="B29" s="505" t="s">
        <v>263</v>
      </c>
      <c r="C29" s="505"/>
      <c r="D29" s="505"/>
      <c r="E29" s="505"/>
      <c r="F29" s="505"/>
      <c r="G29" s="244"/>
      <c r="H29" s="76">
        <f>152952+1012.13+13497.45</f>
        <v>167462</v>
      </c>
      <c r="I29" s="277" t="s">
        <v>30</v>
      </c>
      <c r="J29" s="38"/>
      <c r="K29" s="38"/>
      <c r="L29" s="39"/>
      <c r="M29" s="2"/>
    </row>
    <row r="30" spans="1:13" ht="12.75">
      <c r="A30" s="73" t="s">
        <v>31</v>
      </c>
      <c r="B30" s="505" t="s">
        <v>359</v>
      </c>
      <c r="C30" s="505"/>
      <c r="D30" s="505"/>
      <c r="E30" s="505"/>
      <c r="F30" s="505"/>
      <c r="G30" s="509"/>
      <c r="H30" s="76"/>
      <c r="I30" s="97" t="s">
        <v>31</v>
      </c>
      <c r="J30" s="38"/>
      <c r="K30" s="38"/>
      <c r="L30" s="39"/>
      <c r="M30" s="2"/>
    </row>
    <row r="31" spans="1:13" ht="12.75">
      <c r="A31" s="73" t="s">
        <v>32</v>
      </c>
      <c r="B31" s="286" t="s">
        <v>310</v>
      </c>
      <c r="C31" s="244"/>
      <c r="D31" s="244"/>
      <c r="E31" s="244"/>
      <c r="F31" s="244"/>
      <c r="G31" s="244"/>
      <c r="H31" s="76"/>
      <c r="I31" s="97" t="s">
        <v>32</v>
      </c>
      <c r="J31" s="39"/>
      <c r="K31" s="39"/>
      <c r="L31" s="39"/>
      <c r="M31" s="2"/>
    </row>
    <row r="32" spans="1:13" ht="12.75">
      <c r="A32" s="73" t="s">
        <v>94</v>
      </c>
      <c r="B32" s="505" t="s">
        <v>124</v>
      </c>
      <c r="C32" s="505"/>
      <c r="D32" s="505"/>
      <c r="E32" s="505"/>
      <c r="F32" s="505"/>
      <c r="G32" s="509"/>
      <c r="H32" s="76"/>
      <c r="I32" s="97" t="s">
        <v>94</v>
      </c>
      <c r="J32" s="39"/>
      <c r="K32" s="39"/>
      <c r="L32" s="39"/>
      <c r="M32" s="2"/>
    </row>
    <row r="33" spans="1:13" ht="12.75">
      <c r="A33" s="73" t="s">
        <v>95</v>
      </c>
      <c r="B33" s="504" t="s">
        <v>125</v>
      </c>
      <c r="C33" s="504"/>
      <c r="D33" s="510"/>
      <c r="E33" s="510"/>
      <c r="F33" s="510"/>
      <c r="G33" s="2"/>
      <c r="H33" s="17"/>
      <c r="I33" s="97" t="s">
        <v>95</v>
      </c>
      <c r="J33" s="39"/>
      <c r="K33" s="39"/>
      <c r="L33" s="39"/>
      <c r="M33" s="2"/>
    </row>
    <row r="34" spans="1:13" ht="12.75">
      <c r="A34" s="73" t="s">
        <v>96</v>
      </c>
      <c r="B34" s="504" t="s">
        <v>355</v>
      </c>
      <c r="C34" s="504"/>
      <c r="D34" s="2"/>
      <c r="E34" s="2"/>
      <c r="F34" s="2"/>
      <c r="G34" s="2"/>
      <c r="H34" s="23">
        <f>SUM(H28:H33)</f>
        <v>167462</v>
      </c>
      <c r="I34" s="97" t="s">
        <v>96</v>
      </c>
      <c r="J34" s="39"/>
      <c r="K34" s="39"/>
      <c r="L34" s="39"/>
      <c r="M34" s="2"/>
    </row>
    <row r="35" spans="1:13" ht="12.75">
      <c r="A35" s="16"/>
      <c r="B35" s="5"/>
      <c r="C35" s="2"/>
      <c r="D35" s="2"/>
      <c r="E35" s="2"/>
      <c r="F35" s="2"/>
      <c r="G35" s="2"/>
      <c r="H35" s="42"/>
      <c r="I35" s="35"/>
      <c r="J35" s="39"/>
      <c r="K35" s="39"/>
      <c r="L35" s="39"/>
      <c r="M35" s="2"/>
    </row>
    <row r="36" spans="1:13" ht="12.75">
      <c r="A36" s="73" t="s">
        <v>98</v>
      </c>
      <c r="B36" s="508" t="s">
        <v>356</v>
      </c>
      <c r="C36" s="508"/>
      <c r="D36" s="508"/>
      <c r="E36" s="2"/>
      <c r="F36" s="2"/>
      <c r="G36" s="2"/>
      <c r="H36" s="23">
        <f>SUM(H14,H19,H26,H34)</f>
        <v>1942448</v>
      </c>
      <c r="I36" s="97" t="s">
        <v>98</v>
      </c>
      <c r="J36" s="39"/>
      <c r="K36" s="39"/>
      <c r="L36" s="39"/>
      <c r="M36" s="2"/>
    </row>
    <row r="37" spans="9:12" ht="12.75">
      <c r="I37" s="41"/>
      <c r="J37" s="39"/>
      <c r="K37" s="39"/>
      <c r="L37" s="39"/>
    </row>
    <row r="38" spans="9:12" ht="12.75">
      <c r="I38" s="41"/>
      <c r="J38" s="39"/>
      <c r="K38" s="39"/>
      <c r="L38" s="39"/>
    </row>
    <row r="39" spans="9:12" ht="12.75">
      <c r="I39" s="41"/>
      <c r="J39" s="39"/>
      <c r="K39" s="39"/>
      <c r="L39" s="39"/>
    </row>
    <row r="40" spans="9:12" ht="12.75">
      <c r="I40" s="41"/>
      <c r="J40" s="39"/>
      <c r="K40" s="39"/>
      <c r="L40" s="39"/>
    </row>
    <row r="41" spans="9:12" ht="12.75">
      <c r="I41" s="41"/>
      <c r="J41" s="39"/>
      <c r="K41" s="39"/>
      <c r="L41" s="39"/>
    </row>
    <row r="42" spans="9:12" ht="12.75">
      <c r="I42" s="41"/>
      <c r="J42" s="39"/>
      <c r="K42" s="39"/>
      <c r="L42" s="39"/>
    </row>
    <row r="43" spans="9:12" ht="12.75">
      <c r="I43" s="41"/>
      <c r="J43" s="39"/>
      <c r="K43" s="39"/>
      <c r="L43" s="39"/>
    </row>
    <row r="44" spans="9:12" ht="12.75">
      <c r="I44" s="41"/>
      <c r="J44" s="39"/>
      <c r="K44" s="39"/>
      <c r="L44" s="39"/>
    </row>
    <row r="45" spans="9:12" ht="12.75">
      <c r="I45" s="41"/>
      <c r="J45" s="39"/>
      <c r="K45" s="39"/>
      <c r="L45" s="39"/>
    </row>
    <row r="46" spans="9:12" ht="12.75">
      <c r="I46" s="41"/>
      <c r="J46" s="39"/>
      <c r="K46" s="39"/>
      <c r="L46" s="39"/>
    </row>
  </sheetData>
  <sheetProtection sheet="1" formatCells="0" formatColumns="0" formatRows="0"/>
  <mergeCells count="34">
    <mergeCell ref="M1:N1"/>
    <mergeCell ref="D13:F13"/>
    <mergeCell ref="B7:D7"/>
    <mergeCell ref="D18:F18"/>
    <mergeCell ref="B17:C17"/>
    <mergeCell ref="B22:C22"/>
    <mergeCell ref="H1:I1"/>
    <mergeCell ref="B8:D8"/>
    <mergeCell ref="B9:C9"/>
    <mergeCell ref="B10:C10"/>
    <mergeCell ref="B36:D36"/>
    <mergeCell ref="B30:G30"/>
    <mergeCell ref="B32:G32"/>
    <mergeCell ref="B33:C33"/>
    <mergeCell ref="B34:C34"/>
    <mergeCell ref="D33:F33"/>
    <mergeCell ref="B29:F29"/>
    <mergeCell ref="B24:C24"/>
    <mergeCell ref="A1:B1"/>
    <mergeCell ref="B18:C18"/>
    <mergeCell ref="D25:F25"/>
    <mergeCell ref="B19:C19"/>
    <mergeCell ref="B21:C21"/>
    <mergeCell ref="B13:C13"/>
    <mergeCell ref="B23:C23"/>
    <mergeCell ref="B14:C14"/>
    <mergeCell ref="B5:D5"/>
    <mergeCell ref="B6:D6"/>
    <mergeCell ref="B11:C11"/>
    <mergeCell ref="B12:C12"/>
    <mergeCell ref="B26:C26"/>
    <mergeCell ref="B28:F28"/>
    <mergeCell ref="B16:C16"/>
    <mergeCell ref="B25:C25"/>
  </mergeCells>
  <printOptions horizontalCentered="1"/>
  <pageMargins left="1" right="0.25" top="0.5" bottom="0.25" header="0.5" footer="0.15"/>
  <pageSetup horizontalDpi="300" verticalDpi="300" orientation="landscape" paperSize="5" r:id="rId1"/>
  <headerFooter alignWithMargins="0">
    <oddFooter>&amp;LRev. 8/12&amp;CFY 2012&amp;RPage 1 of 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workbookViewId="0" topLeftCell="A13">
      <selection activeCell="K47" sqref="K47"/>
    </sheetView>
  </sheetViews>
  <sheetFormatPr defaultColWidth="9.33203125" defaultRowHeight="12.75" customHeight="1"/>
  <cols>
    <col min="1" max="1" width="20.83203125" style="3" customWidth="1"/>
    <col min="2" max="2" width="32.33203125" style="3" customWidth="1"/>
    <col min="3" max="3" width="3.83203125" style="3" customWidth="1"/>
    <col min="4" max="5" width="12.83203125" style="3" customWidth="1"/>
    <col min="6" max="6" width="14.83203125" style="3" customWidth="1"/>
    <col min="7" max="12" width="12.83203125" style="3" customWidth="1"/>
    <col min="13" max="13" width="3.16015625" style="3" customWidth="1"/>
    <col min="14" max="16384" width="9.33203125" style="3" customWidth="1"/>
  </cols>
  <sheetData>
    <row r="1" spans="1:12" ht="12" customHeight="1">
      <c r="A1" s="1" t="s">
        <v>0</v>
      </c>
      <c r="B1" s="512" t="str">
        <f>'Cover Page'!D1</f>
        <v>Premier Charter High School</v>
      </c>
      <c r="C1" s="512"/>
      <c r="D1" s="2"/>
      <c r="F1" s="4" t="s">
        <v>1</v>
      </c>
      <c r="G1" s="11" t="str">
        <f>'Cover Page'!M1</f>
        <v>Maricopa</v>
      </c>
      <c r="J1" s="4"/>
      <c r="K1" s="4" t="s">
        <v>174</v>
      </c>
      <c r="L1" s="261" t="str">
        <f>'Cover Page'!R1</f>
        <v>078939000</v>
      </c>
    </row>
    <row r="2" spans="5:12" ht="8.25" customHeight="1">
      <c r="E2" s="2"/>
      <c r="F2" s="2"/>
      <c r="L2" s="9"/>
    </row>
    <row r="3" spans="1:12" ht="12" customHeight="1">
      <c r="A3" s="88"/>
      <c r="B3" s="89"/>
      <c r="C3" s="90"/>
      <c r="D3" s="88"/>
      <c r="E3" s="236" t="s">
        <v>264</v>
      </c>
      <c r="F3" s="29" t="s">
        <v>240</v>
      </c>
      <c r="G3" s="237"/>
      <c r="H3" s="238"/>
      <c r="I3" s="516" t="s">
        <v>182</v>
      </c>
      <c r="J3" s="516"/>
      <c r="K3" s="516"/>
      <c r="L3" s="513" t="s">
        <v>321</v>
      </c>
    </row>
    <row r="4" spans="1:12" ht="12" customHeight="1">
      <c r="A4" s="91" t="s">
        <v>133</v>
      </c>
      <c r="B4" s="2"/>
      <c r="C4" s="85"/>
      <c r="D4" s="239" t="s">
        <v>183</v>
      </c>
      <c r="E4" s="240" t="s">
        <v>184</v>
      </c>
      <c r="F4" s="241" t="s">
        <v>231</v>
      </c>
      <c r="G4" s="242" t="s">
        <v>198</v>
      </c>
      <c r="H4" s="239" t="s">
        <v>242</v>
      </c>
      <c r="I4" s="88"/>
      <c r="J4" s="88"/>
      <c r="K4" s="29" t="s">
        <v>357</v>
      </c>
      <c r="L4" s="514"/>
    </row>
    <row r="5" spans="1:12" ht="12" customHeight="1">
      <c r="A5" s="92" t="s">
        <v>145</v>
      </c>
      <c r="B5" s="8"/>
      <c r="C5" s="93"/>
      <c r="D5" s="234">
        <v>6100</v>
      </c>
      <c r="E5" s="32">
        <v>6200</v>
      </c>
      <c r="F5" s="32" t="s">
        <v>34</v>
      </c>
      <c r="G5" s="235">
        <v>6600</v>
      </c>
      <c r="H5" s="234">
        <v>6800</v>
      </c>
      <c r="I5" s="350" t="s">
        <v>322</v>
      </c>
      <c r="J5" s="239" t="s">
        <v>202</v>
      </c>
      <c r="K5" s="241" t="s">
        <v>202</v>
      </c>
      <c r="L5" s="515"/>
    </row>
    <row r="6" spans="1:12" ht="12" customHeight="1">
      <c r="A6" s="94" t="s">
        <v>36</v>
      </c>
      <c r="B6" s="89"/>
      <c r="C6" s="90"/>
      <c r="D6" s="370"/>
      <c r="E6" s="370"/>
      <c r="F6" s="370"/>
      <c r="G6" s="370"/>
      <c r="H6" s="370"/>
      <c r="I6" s="525">
        <v>635148</v>
      </c>
      <c r="J6" s="521">
        <f>SUM(D7:H7)</f>
        <v>614811</v>
      </c>
      <c r="K6" s="521">
        <v>676163</v>
      </c>
      <c r="L6" s="519">
        <f>IF(J6=K6,0,IF(K6&gt;0,(J6-K6)/K6,"--"))</f>
        <v>-0.0907</v>
      </c>
    </row>
    <row r="7" spans="1:13" ht="12" customHeight="1">
      <c r="A7" s="95" t="s">
        <v>37</v>
      </c>
      <c r="B7" s="2"/>
      <c r="C7" s="96" t="s">
        <v>6</v>
      </c>
      <c r="D7" s="369">
        <v>404137</v>
      </c>
      <c r="E7" s="369">
        <v>100101</v>
      </c>
      <c r="F7" s="369">
        <v>15019</v>
      </c>
      <c r="G7" s="369">
        <v>69788</v>
      </c>
      <c r="H7" s="373">
        <v>25766</v>
      </c>
      <c r="I7" s="526"/>
      <c r="J7" s="522"/>
      <c r="K7" s="522"/>
      <c r="L7" s="520"/>
      <c r="M7" s="97" t="s">
        <v>6</v>
      </c>
    </row>
    <row r="8" spans="1:13" ht="12" customHeight="1">
      <c r="A8" s="95" t="s">
        <v>316</v>
      </c>
      <c r="B8" s="2"/>
      <c r="C8" s="85"/>
      <c r="D8" s="370"/>
      <c r="E8" s="370"/>
      <c r="F8" s="370"/>
      <c r="G8" s="371"/>
      <c r="H8" s="370"/>
      <c r="I8" s="527">
        <v>100968</v>
      </c>
      <c r="J8" s="521">
        <f>SUM(D9:H9)</f>
        <v>100997</v>
      </c>
      <c r="K8" s="523">
        <v>79295</v>
      </c>
      <c r="L8" s="517">
        <f>IF(J8=K8,0,IF(K8&gt;0,(J8-K8)/K8,"--"))</f>
        <v>0.2737</v>
      </c>
      <c r="M8" s="35"/>
    </row>
    <row r="9" spans="1:13" ht="12" customHeight="1">
      <c r="A9" s="95" t="s">
        <v>291</v>
      </c>
      <c r="B9" s="2"/>
      <c r="C9" s="96" t="s">
        <v>7</v>
      </c>
      <c r="D9" s="369">
        <v>81771</v>
      </c>
      <c r="E9" s="369">
        <v>12630</v>
      </c>
      <c r="F9" s="369">
        <v>4048</v>
      </c>
      <c r="G9" s="372">
        <v>2548</v>
      </c>
      <c r="H9" s="369">
        <v>0</v>
      </c>
      <c r="I9" s="528"/>
      <c r="J9" s="522"/>
      <c r="K9" s="524"/>
      <c r="L9" s="518"/>
      <c r="M9" s="97" t="s">
        <v>7</v>
      </c>
    </row>
    <row r="10" spans="1:13" ht="12" customHeight="1">
      <c r="A10" s="95" t="s">
        <v>292</v>
      </c>
      <c r="B10" s="2"/>
      <c r="C10" s="96" t="s">
        <v>8</v>
      </c>
      <c r="D10" s="86">
        <v>54261</v>
      </c>
      <c r="E10" s="17">
        <v>12103</v>
      </c>
      <c r="F10" s="86">
        <v>0</v>
      </c>
      <c r="G10" s="17">
        <v>357</v>
      </c>
      <c r="H10" s="369">
        <v>0</v>
      </c>
      <c r="I10" s="87">
        <v>69703</v>
      </c>
      <c r="J10" s="87">
        <f aca="true" t="shared" si="0" ref="J10:J21">SUM(D10:H10)</f>
        <v>66721</v>
      </c>
      <c r="K10" s="87">
        <v>48613</v>
      </c>
      <c r="L10" s="299">
        <f aca="true" t="shared" si="1" ref="L10:L16">IF(J10=K10,0,IF(K10&gt;0,(J10-K10)/K10,"--"))</f>
        <v>0.3725</v>
      </c>
      <c r="M10" s="97" t="s">
        <v>8</v>
      </c>
    </row>
    <row r="11" spans="1:13" ht="12" customHeight="1">
      <c r="A11" s="95" t="s">
        <v>38</v>
      </c>
      <c r="B11" s="2"/>
      <c r="C11" s="96" t="s">
        <v>9</v>
      </c>
      <c r="D11" s="86"/>
      <c r="E11" s="17"/>
      <c r="F11" s="86"/>
      <c r="G11" s="17"/>
      <c r="H11" s="86"/>
      <c r="I11" s="87"/>
      <c r="J11" s="87">
        <f t="shared" si="0"/>
        <v>0</v>
      </c>
      <c r="K11" s="87"/>
      <c r="L11" s="299">
        <f t="shared" si="1"/>
        <v>0</v>
      </c>
      <c r="M11" s="97" t="s">
        <v>9</v>
      </c>
    </row>
    <row r="12" spans="1:13" ht="12" customHeight="1">
      <c r="A12" s="95" t="s">
        <v>39</v>
      </c>
      <c r="B12" s="2"/>
      <c r="C12" s="96" t="s">
        <v>10</v>
      </c>
      <c r="D12" s="86">
        <v>283477</v>
      </c>
      <c r="E12" s="17">
        <v>59012</v>
      </c>
      <c r="F12" s="86">
        <v>20253</v>
      </c>
      <c r="G12" s="17">
        <v>2991</v>
      </c>
      <c r="H12" s="86">
        <v>760</v>
      </c>
      <c r="I12" s="87">
        <v>374128</v>
      </c>
      <c r="J12" s="87">
        <f t="shared" si="0"/>
        <v>366493</v>
      </c>
      <c r="K12" s="87">
        <v>377681</v>
      </c>
      <c r="L12" s="299">
        <f t="shared" si="1"/>
        <v>-0.0296</v>
      </c>
      <c r="M12" s="97" t="s">
        <v>10</v>
      </c>
    </row>
    <row r="13" spans="1:13" ht="12" customHeight="1">
      <c r="A13" s="95" t="s">
        <v>293</v>
      </c>
      <c r="B13" s="2"/>
      <c r="C13" s="96" t="s">
        <v>11</v>
      </c>
      <c r="D13" s="86">
        <v>65214</v>
      </c>
      <c r="E13" s="17">
        <v>14022</v>
      </c>
      <c r="F13" s="86">
        <v>52343</v>
      </c>
      <c r="G13" s="17">
        <v>1200</v>
      </c>
      <c r="H13" s="86">
        <v>1400</v>
      </c>
      <c r="I13" s="87">
        <v>137587</v>
      </c>
      <c r="J13" s="87">
        <f t="shared" si="0"/>
        <v>134179</v>
      </c>
      <c r="K13" s="87">
        <v>129492</v>
      </c>
      <c r="L13" s="299">
        <f t="shared" si="1"/>
        <v>0.0362</v>
      </c>
      <c r="M13" s="97" t="s">
        <v>11</v>
      </c>
    </row>
    <row r="14" spans="1:13" ht="12" customHeight="1">
      <c r="A14" s="95" t="s">
        <v>386</v>
      </c>
      <c r="B14" s="2"/>
      <c r="C14" s="96" t="s">
        <v>12</v>
      </c>
      <c r="D14" s="86">
        <v>44617</v>
      </c>
      <c r="E14" s="17">
        <v>11765</v>
      </c>
      <c r="F14" s="86">
        <v>99109</v>
      </c>
      <c r="G14" s="17">
        <v>15628</v>
      </c>
      <c r="H14" s="86">
        <v>6628</v>
      </c>
      <c r="I14" s="87">
        <v>162555</v>
      </c>
      <c r="J14" s="87">
        <f t="shared" si="0"/>
        <v>177747</v>
      </c>
      <c r="K14" s="87">
        <v>190479</v>
      </c>
      <c r="L14" s="299">
        <f t="shared" si="1"/>
        <v>-0.0668</v>
      </c>
      <c r="M14" s="97" t="s">
        <v>12</v>
      </c>
    </row>
    <row r="15" spans="1:13" ht="12" customHeight="1">
      <c r="A15" s="95" t="s">
        <v>146</v>
      </c>
      <c r="B15" s="2"/>
      <c r="C15" s="96" t="s">
        <v>14</v>
      </c>
      <c r="D15" s="86"/>
      <c r="E15" s="17"/>
      <c r="F15" s="86"/>
      <c r="G15" s="17"/>
      <c r="H15" s="86"/>
      <c r="I15" s="87">
        <f>'[2]Page 1'!$L$16</f>
        <v>0</v>
      </c>
      <c r="J15" s="87">
        <f t="shared" si="0"/>
        <v>0</v>
      </c>
      <c r="K15" s="87">
        <f>'[1]Page 2'!$J$15</f>
        <v>0</v>
      </c>
      <c r="L15" s="299">
        <f t="shared" si="1"/>
        <v>0</v>
      </c>
      <c r="M15" s="97" t="s">
        <v>14</v>
      </c>
    </row>
    <row r="16" spans="1:13" ht="12" customHeight="1">
      <c r="A16" s="95" t="s">
        <v>40</v>
      </c>
      <c r="B16" s="2"/>
      <c r="C16" s="96" t="s">
        <v>15</v>
      </c>
      <c r="D16" s="86"/>
      <c r="E16" s="17"/>
      <c r="F16" s="86"/>
      <c r="G16" s="17"/>
      <c r="H16" s="86"/>
      <c r="I16" s="87">
        <f>'[2]Page 1'!$L$17</f>
        <v>0</v>
      </c>
      <c r="J16" s="87">
        <f t="shared" si="0"/>
        <v>0</v>
      </c>
      <c r="K16" s="87">
        <f>'[1]Page 2'!$J$16</f>
        <v>0</v>
      </c>
      <c r="L16" s="299">
        <f t="shared" si="1"/>
        <v>0</v>
      </c>
      <c r="M16" s="97" t="s">
        <v>15</v>
      </c>
    </row>
    <row r="17" spans="1:13" ht="12" customHeight="1">
      <c r="A17" s="95" t="s">
        <v>387</v>
      </c>
      <c r="B17" s="2"/>
      <c r="C17" s="96" t="s">
        <v>16</v>
      </c>
      <c r="D17" s="86"/>
      <c r="E17" s="17"/>
      <c r="F17" s="86"/>
      <c r="G17" s="17"/>
      <c r="H17" s="86"/>
      <c r="I17" s="87">
        <f>'[2]Page 1'!$L$18</f>
        <v>0</v>
      </c>
      <c r="J17" s="87">
        <f t="shared" si="0"/>
        <v>0</v>
      </c>
      <c r="K17" s="87">
        <f>'[1]Page 2'!$J$17</f>
        <v>0</v>
      </c>
      <c r="L17" s="299">
        <f aca="true" t="shared" si="2" ref="L17:L22">IF(J17=K17,0,IF(K17&gt;0,(J17-K17)/K17,"--"))</f>
        <v>0</v>
      </c>
      <c r="M17" s="97" t="s">
        <v>16</v>
      </c>
    </row>
    <row r="18" spans="1:13" ht="12" customHeight="1">
      <c r="A18" s="95" t="s">
        <v>41</v>
      </c>
      <c r="B18" s="2"/>
      <c r="C18" s="96" t="s">
        <v>17</v>
      </c>
      <c r="D18" s="98"/>
      <c r="E18" s="17"/>
      <c r="F18" s="86"/>
      <c r="G18" s="17"/>
      <c r="H18" s="86">
        <v>169039</v>
      </c>
      <c r="I18" s="87">
        <v>218736</v>
      </c>
      <c r="J18" s="87">
        <f t="shared" si="0"/>
        <v>169039</v>
      </c>
      <c r="K18" s="87">
        <v>224279</v>
      </c>
      <c r="L18" s="299">
        <f t="shared" si="2"/>
        <v>-0.2463</v>
      </c>
      <c r="M18" s="97" t="s">
        <v>17</v>
      </c>
    </row>
    <row r="19" spans="1:13" ht="12" customHeight="1">
      <c r="A19" s="95" t="s">
        <v>164</v>
      </c>
      <c r="B19" s="2"/>
      <c r="C19" s="96" t="s">
        <v>18</v>
      </c>
      <c r="D19" s="98"/>
      <c r="E19" s="17"/>
      <c r="F19" s="86"/>
      <c r="G19" s="17"/>
      <c r="H19" s="86"/>
      <c r="I19" s="87">
        <f>'[2]Page 1'!$L$20</f>
        <v>0</v>
      </c>
      <c r="J19" s="87">
        <f t="shared" si="0"/>
        <v>0</v>
      </c>
      <c r="K19" s="87">
        <f>'[1]Page 2'!$J$19</f>
        <v>0</v>
      </c>
      <c r="L19" s="299">
        <f t="shared" si="2"/>
        <v>0</v>
      </c>
      <c r="M19" s="97" t="s">
        <v>18</v>
      </c>
    </row>
    <row r="20" spans="1:13" ht="12" customHeight="1">
      <c r="A20" s="95" t="s">
        <v>165</v>
      </c>
      <c r="B20" s="2"/>
      <c r="C20" s="96" t="s">
        <v>20</v>
      </c>
      <c r="D20" s="98"/>
      <c r="E20" s="17"/>
      <c r="F20" s="86"/>
      <c r="G20" s="17"/>
      <c r="H20" s="86"/>
      <c r="I20" s="87">
        <f>'[2]Page 1'!$L$21</f>
        <v>0</v>
      </c>
      <c r="J20" s="87">
        <f t="shared" si="0"/>
        <v>0</v>
      </c>
      <c r="K20" s="87">
        <f>'[1]Page 2'!$J$20</f>
        <v>0</v>
      </c>
      <c r="L20" s="299">
        <f t="shared" si="2"/>
        <v>0</v>
      </c>
      <c r="M20" s="97" t="s">
        <v>20</v>
      </c>
    </row>
    <row r="21" spans="1:13" ht="12" customHeight="1">
      <c r="A21" s="95" t="s">
        <v>166</v>
      </c>
      <c r="B21" s="2"/>
      <c r="C21" s="96" t="s">
        <v>21</v>
      </c>
      <c r="D21" s="98"/>
      <c r="E21" s="17"/>
      <c r="F21" s="86"/>
      <c r="G21" s="17"/>
      <c r="H21" s="86"/>
      <c r="I21" s="87">
        <f>'[2]Page 1'!$L$22</f>
        <v>0</v>
      </c>
      <c r="J21" s="87">
        <f t="shared" si="0"/>
        <v>0</v>
      </c>
      <c r="K21" s="87">
        <f>'[1]Page 2'!$J$21</f>
        <v>0</v>
      </c>
      <c r="L21" s="299">
        <f t="shared" si="2"/>
        <v>0</v>
      </c>
      <c r="M21" s="97" t="s">
        <v>21</v>
      </c>
    </row>
    <row r="22" spans="1:13" ht="12" customHeight="1">
      <c r="A22" s="99" t="s">
        <v>284</v>
      </c>
      <c r="B22" s="8"/>
      <c r="C22" s="100" t="s">
        <v>22</v>
      </c>
      <c r="D22" s="23">
        <f aca="true" t="shared" si="3" ref="D22:I22">SUM(D6:D21)</f>
        <v>933477</v>
      </c>
      <c r="E22" s="23">
        <f t="shared" si="3"/>
        <v>209633</v>
      </c>
      <c r="F22" s="23">
        <f t="shared" si="3"/>
        <v>190772</v>
      </c>
      <c r="G22" s="23">
        <f t="shared" si="3"/>
        <v>92512</v>
      </c>
      <c r="H22" s="23">
        <f t="shared" si="3"/>
        <v>203593</v>
      </c>
      <c r="I22" s="43">
        <f t="shared" si="3"/>
        <v>1698825</v>
      </c>
      <c r="J22" s="23">
        <f>SUM(J6:J21)</f>
        <v>1629987</v>
      </c>
      <c r="K22" s="87">
        <f>SUM(K6:K21)</f>
        <v>1726002</v>
      </c>
      <c r="L22" s="299">
        <f t="shared" si="2"/>
        <v>-0.0556</v>
      </c>
      <c r="M22" s="97" t="s">
        <v>22</v>
      </c>
    </row>
    <row r="23" spans="1:13" ht="12" customHeight="1">
      <c r="A23" s="91" t="s">
        <v>42</v>
      </c>
      <c r="B23" s="2"/>
      <c r="C23" s="85"/>
      <c r="D23" s="370"/>
      <c r="E23" s="370"/>
      <c r="F23" s="370"/>
      <c r="G23" s="370"/>
      <c r="H23" s="370"/>
      <c r="I23" s="521">
        <v>34109</v>
      </c>
      <c r="J23" s="521">
        <f>SUM(D24:H24)</f>
        <v>33168</v>
      </c>
      <c r="K23" s="521">
        <v>18512</v>
      </c>
      <c r="L23" s="517">
        <f>IF(J23=K23,0,IF(K23&gt;0,(J23-K23)/K23,"--"))</f>
        <v>0.7917</v>
      </c>
      <c r="M23" s="35"/>
    </row>
    <row r="24" spans="1:13" ht="12" customHeight="1">
      <c r="A24" s="95" t="s">
        <v>43</v>
      </c>
      <c r="B24" s="2"/>
      <c r="C24" s="96" t="s">
        <v>23</v>
      </c>
      <c r="D24" s="369">
        <v>16318</v>
      </c>
      <c r="E24" s="369">
        <v>493</v>
      </c>
      <c r="F24" s="369">
        <v>6767</v>
      </c>
      <c r="G24" s="369">
        <v>7502</v>
      </c>
      <c r="H24" s="369">
        <v>2088</v>
      </c>
      <c r="I24" s="522"/>
      <c r="J24" s="522"/>
      <c r="K24" s="522"/>
      <c r="L24" s="518"/>
      <c r="M24" s="97" t="s">
        <v>23</v>
      </c>
    </row>
    <row r="25" spans="1:13" ht="12" customHeight="1">
      <c r="A25" s="95" t="s">
        <v>330</v>
      </c>
      <c r="B25" s="2"/>
      <c r="C25" s="85"/>
      <c r="D25" s="370"/>
      <c r="E25" s="370"/>
      <c r="F25" s="370"/>
      <c r="G25" s="370"/>
      <c r="H25" s="370"/>
      <c r="I25" s="521">
        <v>709</v>
      </c>
      <c r="J25" s="521">
        <f>SUM(D26:H26)</f>
        <v>574</v>
      </c>
      <c r="K25" s="521">
        <v>378</v>
      </c>
      <c r="L25" s="517">
        <f>IF(J25=K25,0,IF(K25&gt;0,(J25-K25)/K25,"--"))</f>
        <v>0.5185</v>
      </c>
      <c r="M25" s="35"/>
    </row>
    <row r="26" spans="1:13" ht="12" customHeight="1">
      <c r="A26" s="95" t="s">
        <v>317</v>
      </c>
      <c r="B26" s="2"/>
      <c r="C26" s="96" t="s">
        <v>24</v>
      </c>
      <c r="D26" s="369"/>
      <c r="E26" s="369"/>
      <c r="F26" s="369">
        <v>352</v>
      </c>
      <c r="G26" s="369">
        <v>222</v>
      </c>
      <c r="H26" s="369"/>
      <c r="I26" s="522"/>
      <c r="J26" s="522"/>
      <c r="K26" s="522"/>
      <c r="L26" s="518"/>
      <c r="M26" s="97" t="s">
        <v>24</v>
      </c>
    </row>
    <row r="27" spans="1:13" ht="12" customHeight="1">
      <c r="A27" s="95" t="s">
        <v>294</v>
      </c>
      <c r="B27" s="2"/>
      <c r="C27" s="96" t="s">
        <v>26</v>
      </c>
      <c r="D27" s="86"/>
      <c r="E27" s="17"/>
      <c r="F27" s="86"/>
      <c r="G27" s="17">
        <v>31</v>
      </c>
      <c r="H27" s="86"/>
      <c r="I27" s="87">
        <v>42</v>
      </c>
      <c r="J27" s="87">
        <f aca="true" t="shared" si="4" ref="J27:J35">SUM(D27:H27)</f>
        <v>31</v>
      </c>
      <c r="K27" s="87">
        <v>655</v>
      </c>
      <c r="L27" s="299">
        <f>IF(J27=K27,0,IF(K27&gt;0,(J27-K27)/K27,"--"))</f>
        <v>-0.9527</v>
      </c>
      <c r="M27" s="97" t="s">
        <v>26</v>
      </c>
    </row>
    <row r="28" spans="1:13" ht="12" customHeight="1">
      <c r="A28" s="95" t="s">
        <v>44</v>
      </c>
      <c r="B28" s="2"/>
      <c r="C28" s="96" t="s">
        <v>27</v>
      </c>
      <c r="D28" s="86"/>
      <c r="E28" s="17"/>
      <c r="F28" s="86"/>
      <c r="G28" s="17"/>
      <c r="H28" s="86"/>
      <c r="I28" s="87">
        <f>'[2]Page 1'!$L$29</f>
        <v>0</v>
      </c>
      <c r="J28" s="87">
        <f t="shared" si="4"/>
        <v>0</v>
      </c>
      <c r="K28" s="87">
        <f>'[1]Page 2'!$J$28</f>
        <v>0</v>
      </c>
      <c r="L28" s="299">
        <f aca="true" t="shared" si="5" ref="L28:L47">IF(J28=K28,0,IF(K28&gt;0,(J28-K28)/K28,"--"))</f>
        <v>0</v>
      </c>
      <c r="M28" s="97" t="s">
        <v>27</v>
      </c>
    </row>
    <row r="29" spans="1:13" ht="12" customHeight="1">
      <c r="A29" s="95" t="s">
        <v>45</v>
      </c>
      <c r="B29" s="2"/>
      <c r="C29" s="96" t="s">
        <v>28</v>
      </c>
      <c r="D29" s="86"/>
      <c r="E29" s="17"/>
      <c r="F29" s="86">
        <v>1695</v>
      </c>
      <c r="G29" s="17">
        <v>260</v>
      </c>
      <c r="H29" s="86"/>
      <c r="I29" s="87">
        <v>2179</v>
      </c>
      <c r="J29" s="87">
        <f t="shared" si="4"/>
        <v>1955</v>
      </c>
      <c r="K29" s="87">
        <v>2569</v>
      </c>
      <c r="L29" s="299">
        <f t="shared" si="5"/>
        <v>-0.239</v>
      </c>
      <c r="M29" s="97" t="s">
        <v>28</v>
      </c>
    </row>
    <row r="30" spans="1:13" ht="12" customHeight="1">
      <c r="A30" s="95" t="s">
        <v>295</v>
      </c>
      <c r="B30" s="2"/>
      <c r="C30" s="96" t="s">
        <v>29</v>
      </c>
      <c r="D30" s="86"/>
      <c r="E30" s="17"/>
      <c r="F30" s="86"/>
      <c r="G30" s="17"/>
      <c r="H30" s="86"/>
      <c r="I30" s="87">
        <f>'[2]Page 1'!$L$31</f>
        <v>0</v>
      </c>
      <c r="J30" s="87">
        <f t="shared" si="4"/>
        <v>0</v>
      </c>
      <c r="K30" s="87">
        <f>'[1]Page 2'!$J$30</f>
        <v>0</v>
      </c>
      <c r="L30" s="299">
        <f t="shared" si="5"/>
        <v>0</v>
      </c>
      <c r="M30" s="97" t="s">
        <v>29</v>
      </c>
    </row>
    <row r="31" spans="1:13" ht="12" customHeight="1">
      <c r="A31" s="95" t="s">
        <v>388</v>
      </c>
      <c r="B31" s="2"/>
      <c r="C31" s="96" t="s">
        <v>30</v>
      </c>
      <c r="D31" s="86"/>
      <c r="E31" s="17"/>
      <c r="F31" s="86">
        <f>+348+391+1396+3534+1577+1372</f>
        <v>8618</v>
      </c>
      <c r="G31" s="17">
        <v>1359</v>
      </c>
      <c r="H31" s="86">
        <v>528</v>
      </c>
      <c r="I31" s="87">
        <v>10742</v>
      </c>
      <c r="J31" s="87">
        <f t="shared" si="4"/>
        <v>10505</v>
      </c>
      <c r="K31" s="87">
        <v>9461</v>
      </c>
      <c r="L31" s="299">
        <f t="shared" si="5"/>
        <v>0.1103</v>
      </c>
      <c r="M31" s="97" t="s">
        <v>30</v>
      </c>
    </row>
    <row r="32" spans="1:13" ht="12" customHeight="1">
      <c r="A32" s="95" t="s">
        <v>150</v>
      </c>
      <c r="B32" s="2"/>
      <c r="C32" s="96" t="s">
        <v>31</v>
      </c>
      <c r="D32" s="86"/>
      <c r="E32" s="17"/>
      <c r="F32" s="86"/>
      <c r="G32" s="17"/>
      <c r="H32" s="86"/>
      <c r="I32" s="87">
        <f>'[2]Page 1'!$L$33</f>
        <v>0</v>
      </c>
      <c r="J32" s="87">
        <f t="shared" si="4"/>
        <v>0</v>
      </c>
      <c r="K32" s="87">
        <f>'[1]Page 2'!$J$32</f>
        <v>0</v>
      </c>
      <c r="L32" s="299">
        <f t="shared" si="5"/>
        <v>0</v>
      </c>
      <c r="M32" s="97" t="s">
        <v>31</v>
      </c>
    </row>
    <row r="33" spans="1:13" ht="12" customHeight="1">
      <c r="A33" s="95" t="s">
        <v>46</v>
      </c>
      <c r="B33" s="2"/>
      <c r="C33" s="96" t="s">
        <v>32</v>
      </c>
      <c r="D33" s="86"/>
      <c r="E33" s="17"/>
      <c r="F33" s="86"/>
      <c r="G33" s="17"/>
      <c r="H33" s="86"/>
      <c r="I33" s="87">
        <f>'[2]Page 1'!$L$34</f>
        <v>0</v>
      </c>
      <c r="J33" s="87">
        <f t="shared" si="4"/>
        <v>0</v>
      </c>
      <c r="K33" s="87">
        <f>'[1]Page 2'!$J$33</f>
        <v>0</v>
      </c>
      <c r="L33" s="299">
        <f t="shared" si="5"/>
        <v>0</v>
      </c>
      <c r="M33" s="97" t="s">
        <v>32</v>
      </c>
    </row>
    <row r="34" spans="1:13" ht="12" customHeight="1">
      <c r="A34" s="95" t="s">
        <v>389</v>
      </c>
      <c r="B34" s="2"/>
      <c r="C34" s="96" t="s">
        <v>94</v>
      </c>
      <c r="D34" s="86"/>
      <c r="E34" s="17"/>
      <c r="F34" s="86"/>
      <c r="G34" s="17"/>
      <c r="H34" s="86"/>
      <c r="I34" s="87">
        <f>'[2]Page 1'!$L$35</f>
        <v>0</v>
      </c>
      <c r="J34" s="87">
        <f t="shared" si="4"/>
        <v>0</v>
      </c>
      <c r="K34" s="87">
        <f>'[1]Page 2'!$J$34</f>
        <v>0</v>
      </c>
      <c r="L34" s="299">
        <f t="shared" si="5"/>
        <v>0</v>
      </c>
      <c r="M34" s="97" t="s">
        <v>94</v>
      </c>
    </row>
    <row r="35" spans="1:13" ht="12" customHeight="1">
      <c r="A35" s="95" t="s">
        <v>47</v>
      </c>
      <c r="B35" s="2"/>
      <c r="C35" s="96" t="s">
        <v>95</v>
      </c>
      <c r="D35" s="98"/>
      <c r="E35" s="17"/>
      <c r="F35" s="86"/>
      <c r="G35" s="17"/>
      <c r="H35" s="86"/>
      <c r="I35" s="87">
        <f>'[2]Page 1'!$L$36</f>
        <v>0</v>
      </c>
      <c r="J35" s="87">
        <f t="shared" si="4"/>
        <v>0</v>
      </c>
      <c r="K35" s="87">
        <f>'[1]Page 2'!$J$35</f>
        <v>0</v>
      </c>
      <c r="L35" s="299">
        <f t="shared" si="5"/>
        <v>0</v>
      </c>
      <c r="M35" s="97" t="s">
        <v>95</v>
      </c>
    </row>
    <row r="36" spans="1:13" ht="12" customHeight="1">
      <c r="A36" s="99" t="s">
        <v>147</v>
      </c>
      <c r="B36" s="8"/>
      <c r="C36" s="100" t="s">
        <v>96</v>
      </c>
      <c r="D36" s="23">
        <f aca="true" t="shared" si="6" ref="D36:I36">SUM(D23:D35)</f>
        <v>16318</v>
      </c>
      <c r="E36" s="23">
        <f t="shared" si="6"/>
        <v>493</v>
      </c>
      <c r="F36" s="23">
        <f t="shared" si="6"/>
        <v>17432</v>
      </c>
      <c r="G36" s="23">
        <f t="shared" si="6"/>
        <v>9374</v>
      </c>
      <c r="H36" s="23">
        <f t="shared" si="6"/>
        <v>2616</v>
      </c>
      <c r="I36" s="43">
        <f t="shared" si="6"/>
        <v>47781</v>
      </c>
      <c r="J36" s="43">
        <f>SUM(J23:J35)</f>
        <v>46233</v>
      </c>
      <c r="K36" s="87">
        <f>SUM(K23:K35)</f>
        <v>31575</v>
      </c>
      <c r="L36" s="299">
        <f t="shared" si="5"/>
        <v>0.4642</v>
      </c>
      <c r="M36" s="97" t="s">
        <v>96</v>
      </c>
    </row>
    <row r="37" spans="1:13" ht="12" customHeight="1">
      <c r="A37" s="101" t="s">
        <v>318</v>
      </c>
      <c r="B37" s="102"/>
      <c r="C37" s="103" t="s">
        <v>98</v>
      </c>
      <c r="D37" s="86"/>
      <c r="E37" s="17"/>
      <c r="F37" s="86"/>
      <c r="G37" s="17"/>
      <c r="H37" s="86"/>
      <c r="I37" s="87">
        <f>'[2]Page 1'!$L$38</f>
        <v>0</v>
      </c>
      <c r="J37" s="87">
        <f>SUM(D37:H37)</f>
        <v>0</v>
      </c>
      <c r="K37" s="87">
        <f>'[1]Page 2'!$J$37</f>
        <v>0</v>
      </c>
      <c r="L37" s="299">
        <f t="shared" si="5"/>
        <v>0</v>
      </c>
      <c r="M37" s="97" t="s">
        <v>98</v>
      </c>
    </row>
    <row r="38" spans="1:13" ht="12" customHeight="1">
      <c r="A38" s="101" t="s">
        <v>48</v>
      </c>
      <c r="B38" s="102"/>
      <c r="C38" s="103" t="s">
        <v>99</v>
      </c>
      <c r="D38" s="86"/>
      <c r="E38" s="17"/>
      <c r="F38" s="86"/>
      <c r="G38" s="17"/>
      <c r="H38" s="86"/>
      <c r="I38" s="87">
        <f>'[2]Page 1'!$L$39</f>
        <v>0</v>
      </c>
      <c r="J38" s="87">
        <f>SUM(D38:H38)</f>
        <v>0</v>
      </c>
      <c r="K38" s="87">
        <f>'[1]Page 2'!$J$38</f>
        <v>0</v>
      </c>
      <c r="L38" s="299">
        <f t="shared" si="5"/>
        <v>0</v>
      </c>
      <c r="M38" s="97" t="s">
        <v>99</v>
      </c>
    </row>
    <row r="39" spans="1:13" ht="12" customHeight="1">
      <c r="A39" s="101" t="s">
        <v>49</v>
      </c>
      <c r="B39" s="102"/>
      <c r="C39" s="103" t="s">
        <v>100</v>
      </c>
      <c r="D39" s="86"/>
      <c r="E39" s="17"/>
      <c r="F39" s="86"/>
      <c r="G39" s="17"/>
      <c r="H39" s="86"/>
      <c r="I39" s="87">
        <f>'[2]Page 1'!$L$40</f>
        <v>0</v>
      </c>
      <c r="J39" s="87">
        <f>SUM(D39:H39)</f>
        <v>0</v>
      </c>
      <c r="K39" s="87">
        <f>'[1]Page 2'!$J$39</f>
        <v>0</v>
      </c>
      <c r="L39" s="299">
        <f t="shared" si="5"/>
        <v>0</v>
      </c>
      <c r="M39" s="97" t="s">
        <v>100</v>
      </c>
    </row>
    <row r="40" spans="1:13" ht="12" customHeight="1">
      <c r="A40" s="101" t="s">
        <v>296</v>
      </c>
      <c r="B40" s="102"/>
      <c r="C40" s="103" t="s">
        <v>101</v>
      </c>
      <c r="D40" s="86"/>
      <c r="E40" s="17"/>
      <c r="F40" s="86"/>
      <c r="G40" s="17"/>
      <c r="H40" s="86"/>
      <c r="I40" s="87">
        <f>'[2]Page 1'!$L$41</f>
        <v>0</v>
      </c>
      <c r="J40" s="87">
        <f>SUM(D40:H40)</f>
        <v>0</v>
      </c>
      <c r="K40" s="87">
        <f>'[1]Page 2'!$J$40</f>
        <v>0</v>
      </c>
      <c r="L40" s="299">
        <f t="shared" si="5"/>
        <v>0</v>
      </c>
      <c r="M40" s="97" t="s">
        <v>101</v>
      </c>
    </row>
    <row r="41" spans="1:13" ht="12" customHeight="1">
      <c r="A41" s="101" t="s">
        <v>148</v>
      </c>
      <c r="B41" s="102"/>
      <c r="C41" s="103" t="s">
        <v>104</v>
      </c>
      <c r="D41" s="23">
        <f aca="true" t="shared" si="7" ref="D41:I41">SUM(D37:D40)+D36+D22</f>
        <v>949795</v>
      </c>
      <c r="E41" s="23">
        <f t="shared" si="7"/>
        <v>210126</v>
      </c>
      <c r="F41" s="23">
        <f t="shared" si="7"/>
        <v>208204</v>
      </c>
      <c r="G41" s="23">
        <f t="shared" si="7"/>
        <v>101886</v>
      </c>
      <c r="H41" s="23">
        <f t="shared" si="7"/>
        <v>206209</v>
      </c>
      <c r="I41" s="43">
        <f t="shared" si="7"/>
        <v>1746606</v>
      </c>
      <c r="J41" s="23">
        <f>SUM(J37:J40)+J36+J22</f>
        <v>1676220</v>
      </c>
      <c r="K41" s="87">
        <f>SUM(K22)+SUM(K36:K40)</f>
        <v>1757577</v>
      </c>
      <c r="L41" s="299">
        <f t="shared" si="5"/>
        <v>-0.0463</v>
      </c>
      <c r="M41" s="97" t="s">
        <v>104</v>
      </c>
    </row>
    <row r="42" spans="1:13" ht="12" customHeight="1">
      <c r="A42" s="101" t="s">
        <v>253</v>
      </c>
      <c r="B42" s="102"/>
      <c r="C42" s="103" t="s">
        <v>105</v>
      </c>
      <c r="D42" s="43">
        <f>'Page 4'!F26</f>
        <v>69694</v>
      </c>
      <c r="E42" s="43">
        <f>'Page 4'!G26</f>
        <v>5115</v>
      </c>
      <c r="F42" s="43">
        <f>'Page 4'!H26</f>
        <v>10764</v>
      </c>
      <c r="G42" s="43">
        <f>'Page 4'!I26</f>
        <v>416</v>
      </c>
      <c r="H42" s="104"/>
      <c r="I42" s="196">
        <f>'[2]Page 1'!$L$43</f>
        <v>0</v>
      </c>
      <c r="J42" s="43">
        <f>SUM(D42:H42)</f>
        <v>85989</v>
      </c>
      <c r="K42" s="87">
        <v>89191</v>
      </c>
      <c r="L42" s="299">
        <f t="shared" si="5"/>
        <v>-0.0359</v>
      </c>
      <c r="M42" s="97" t="s">
        <v>105</v>
      </c>
    </row>
    <row r="43" spans="1:13" ht="12" customHeight="1">
      <c r="A43" s="101" t="s">
        <v>237</v>
      </c>
      <c r="B43" s="102"/>
      <c r="C43" s="103" t="s">
        <v>138</v>
      </c>
      <c r="D43" s="104"/>
      <c r="E43" s="104"/>
      <c r="F43" s="104"/>
      <c r="G43" s="104"/>
      <c r="H43" s="104"/>
      <c r="I43" s="196">
        <f>'[2]Page 1'!$L$44</f>
        <v>0</v>
      </c>
      <c r="J43" s="43">
        <f>'Page 5'!I11</f>
        <v>13717</v>
      </c>
      <c r="K43" s="87">
        <f>'[1]Page 2'!$J$43</f>
        <v>0</v>
      </c>
      <c r="L43" s="299" t="str">
        <f t="shared" si="5"/>
        <v>--</v>
      </c>
      <c r="M43" s="97" t="s">
        <v>138</v>
      </c>
    </row>
    <row r="44" spans="1:14" ht="12" customHeight="1">
      <c r="A44" s="287" t="s">
        <v>360</v>
      </c>
      <c r="B44" s="288"/>
      <c r="C44" s="289" t="s">
        <v>179</v>
      </c>
      <c r="D44" s="196">
        <f>'Page 6'!H26</f>
        <v>0</v>
      </c>
      <c r="E44" s="196">
        <f>'Page 6'!I26</f>
        <v>0</v>
      </c>
      <c r="F44" s="196">
        <f>'Page 6'!J26</f>
        <v>0</v>
      </c>
      <c r="G44" s="196">
        <f>'Page 6'!K26</f>
        <v>0</v>
      </c>
      <c r="H44" s="196">
        <f>'Page 6'!L26</f>
        <v>0</v>
      </c>
      <c r="I44" s="196">
        <f>'[2]Page 1'!$L$45</f>
        <v>0</v>
      </c>
      <c r="J44" s="196">
        <f>SUM(D44:H44)</f>
        <v>0</v>
      </c>
      <c r="K44" s="87">
        <f>'[1]Page 2'!$J$44</f>
        <v>0</v>
      </c>
      <c r="L44" s="299">
        <f t="shared" si="5"/>
        <v>0</v>
      </c>
      <c r="M44" s="277" t="s">
        <v>179</v>
      </c>
      <c r="N44" s="47"/>
    </row>
    <row r="45" spans="1:14" ht="12" customHeight="1">
      <c r="A45" s="287" t="s">
        <v>361</v>
      </c>
      <c r="B45" s="288"/>
      <c r="C45" s="289" t="s">
        <v>224</v>
      </c>
      <c r="D45" s="196">
        <f>'Page 6'!H48</f>
        <v>0</v>
      </c>
      <c r="E45" s="196">
        <f>'Page 6'!I48</f>
        <v>0</v>
      </c>
      <c r="F45" s="196">
        <f>'Page 6'!J48</f>
        <v>0</v>
      </c>
      <c r="G45" s="196">
        <f>'Page 6'!K48</f>
        <v>0</v>
      </c>
      <c r="H45" s="196">
        <f>'Page 6'!L48</f>
        <v>0</v>
      </c>
      <c r="I45" s="196">
        <f>'[2]Page 1'!$L$46</f>
        <v>0</v>
      </c>
      <c r="J45" s="196">
        <f>SUM(D45:H45)</f>
        <v>0</v>
      </c>
      <c r="K45" s="87">
        <f>'[1]Page 2'!$J$45</f>
        <v>0</v>
      </c>
      <c r="L45" s="299">
        <f t="shared" si="5"/>
        <v>0</v>
      </c>
      <c r="M45" s="277" t="s">
        <v>224</v>
      </c>
      <c r="N45" s="47"/>
    </row>
    <row r="46" spans="1:14" ht="12" customHeight="1">
      <c r="A46" s="287" t="s">
        <v>401</v>
      </c>
      <c r="B46" s="288"/>
      <c r="C46" s="289" t="s">
        <v>238</v>
      </c>
      <c r="D46" s="296"/>
      <c r="E46" s="296"/>
      <c r="F46" s="296"/>
      <c r="G46" s="296"/>
      <c r="H46" s="296"/>
      <c r="I46" s="196">
        <f>'[2]Page 1'!$L$47</f>
        <v>0</v>
      </c>
      <c r="J46" s="105">
        <f>'Page 9'!J37</f>
        <v>153964</v>
      </c>
      <c r="K46" s="87">
        <v>254655</v>
      </c>
      <c r="L46" s="299">
        <f t="shared" si="5"/>
        <v>-0.3954</v>
      </c>
      <c r="M46" s="277" t="s">
        <v>238</v>
      </c>
      <c r="N46" s="47"/>
    </row>
    <row r="47" spans="1:14" ht="12" customHeight="1">
      <c r="A47" s="287" t="s">
        <v>311</v>
      </c>
      <c r="B47" s="288"/>
      <c r="C47" s="289" t="s">
        <v>285</v>
      </c>
      <c r="D47" s="296"/>
      <c r="E47" s="296"/>
      <c r="F47" s="296"/>
      <c r="G47" s="296"/>
      <c r="H47" s="296"/>
      <c r="I47" s="196">
        <f>SUM(I41:I46)</f>
        <v>1746606</v>
      </c>
      <c r="J47" s="105">
        <f>SUM(J41:J46)</f>
        <v>1929890</v>
      </c>
      <c r="K47" s="87">
        <f>SUM(K41:K46)</f>
        <v>2101423</v>
      </c>
      <c r="L47" s="299">
        <f t="shared" si="5"/>
        <v>-0.0816</v>
      </c>
      <c r="M47" s="277" t="s">
        <v>285</v>
      </c>
      <c r="N47" s="47"/>
    </row>
    <row r="48" spans="1:14" ht="12" customHeight="1">
      <c r="A48" s="290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sheetProtection formatCells="0" formatColumns="0" formatRows="0"/>
  <mergeCells count="19">
    <mergeCell ref="K25:K26"/>
    <mergeCell ref="J25:J26"/>
    <mergeCell ref="I25:I26"/>
    <mergeCell ref="J6:J7"/>
    <mergeCell ref="J8:J9"/>
    <mergeCell ref="I23:I24"/>
    <mergeCell ref="J23:J24"/>
    <mergeCell ref="I6:I7"/>
    <mergeCell ref="I8:I9"/>
    <mergeCell ref="B1:C1"/>
    <mergeCell ref="L3:L5"/>
    <mergeCell ref="I3:K3"/>
    <mergeCell ref="L23:L24"/>
    <mergeCell ref="L25:L26"/>
    <mergeCell ref="L6:L7"/>
    <mergeCell ref="L8:L9"/>
    <mergeCell ref="K6:K7"/>
    <mergeCell ref="K8:K9"/>
    <mergeCell ref="K23:K24"/>
  </mergeCells>
  <printOptions horizontalCentered="1"/>
  <pageMargins left="1" right="0.25" top="0.25" bottom="0.25" header="0.5" footer="0.15"/>
  <pageSetup horizontalDpi="300" verticalDpi="300" orientation="landscape" paperSize="5" r:id="rId1"/>
  <headerFooter alignWithMargins="0">
    <oddFooter>&amp;LRev. 8/12&amp;CFY 2012&amp;RPage 2 of 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showGridLines="0" workbookViewId="0" topLeftCell="A1">
      <selection activeCell="G27" sqref="G27"/>
    </sheetView>
  </sheetViews>
  <sheetFormatPr defaultColWidth="10.66015625" defaultRowHeight="12.75" customHeight="1"/>
  <cols>
    <col min="1" max="1" width="1.83203125" style="109" customWidth="1"/>
    <col min="2" max="2" width="2" style="109" customWidth="1"/>
    <col min="3" max="3" width="21" style="109" customWidth="1"/>
    <col min="4" max="4" width="33.5" style="109" customWidth="1"/>
    <col min="5" max="5" width="4.5" style="109" customWidth="1"/>
    <col min="6" max="13" width="16" style="109" customWidth="1"/>
    <col min="14" max="14" width="4.5" style="109" customWidth="1"/>
    <col min="15" max="16384" width="10.66015625" style="109" customWidth="1"/>
  </cols>
  <sheetData>
    <row r="1" spans="1:11" ht="12.75" customHeight="1">
      <c r="A1" s="108" t="s">
        <v>0</v>
      </c>
      <c r="D1" s="110" t="str">
        <f>'Cover Page'!D1</f>
        <v>Premier Charter High School</v>
      </c>
      <c r="E1" s="111"/>
      <c r="F1" s="113" t="s">
        <v>180</v>
      </c>
      <c r="G1" s="110" t="str">
        <f>'Cover Page'!M1</f>
        <v>Maricopa</v>
      </c>
      <c r="H1" s="114"/>
      <c r="I1" s="113" t="s">
        <v>174</v>
      </c>
      <c r="J1" s="115" t="str">
        <f>'Cover Page'!R1</f>
        <v>078939000</v>
      </c>
      <c r="K1" s="114"/>
    </row>
    <row r="2" spans="1:13" ht="12.75" customHeight="1">
      <c r="A2" s="116"/>
      <c r="B2" s="116"/>
      <c r="C2" s="116"/>
      <c r="D2" s="116"/>
      <c r="E2" s="116"/>
      <c r="F2" s="116"/>
      <c r="G2" s="116"/>
      <c r="H2" s="116"/>
      <c r="I2" s="116"/>
      <c r="J2" s="117"/>
      <c r="K2" s="117"/>
      <c r="L2" s="117"/>
      <c r="M2" s="117"/>
    </row>
    <row r="3" spans="1:13" ht="12.75" customHeight="1">
      <c r="A3" s="116"/>
      <c r="B3" s="116"/>
      <c r="C3" s="116"/>
      <c r="D3" s="116"/>
      <c r="E3" s="116"/>
      <c r="F3" s="116"/>
      <c r="G3" s="116"/>
      <c r="H3" s="116"/>
      <c r="I3" s="116"/>
      <c r="J3" s="117"/>
      <c r="K3" s="117"/>
      <c r="L3" s="117"/>
      <c r="M3" s="117"/>
    </row>
    <row r="4" spans="1:12" ht="12.75" customHeight="1">
      <c r="A4" s="118"/>
      <c r="B4" s="119"/>
      <c r="C4" s="119"/>
      <c r="D4" s="119"/>
      <c r="E4" s="120"/>
      <c r="F4" s="121"/>
      <c r="G4" s="122" t="s">
        <v>181</v>
      </c>
      <c r="H4" s="532" t="s">
        <v>182</v>
      </c>
      <c r="I4" s="533"/>
      <c r="J4" s="117"/>
      <c r="K4" s="117"/>
      <c r="L4" s="117"/>
    </row>
    <row r="5" spans="1:9" ht="12.75" customHeight="1">
      <c r="A5" s="123" t="s">
        <v>133</v>
      </c>
      <c r="B5" s="117"/>
      <c r="C5" s="117"/>
      <c r="D5" s="117"/>
      <c r="E5" s="124"/>
      <c r="F5" s="125" t="s">
        <v>183</v>
      </c>
      <c r="G5" s="126" t="s">
        <v>184</v>
      </c>
      <c r="H5" s="125"/>
      <c r="I5" s="125"/>
    </row>
    <row r="6" spans="1:9" ht="12" customHeight="1">
      <c r="A6" s="127"/>
      <c r="B6" s="128"/>
      <c r="C6" s="128"/>
      <c r="D6" s="128"/>
      <c r="E6" s="129"/>
      <c r="F6" s="130">
        <v>6100</v>
      </c>
      <c r="G6" s="131">
        <v>6200</v>
      </c>
      <c r="H6" s="130" t="s">
        <v>201</v>
      </c>
      <c r="I6" s="130" t="s">
        <v>202</v>
      </c>
    </row>
    <row r="7" spans="1:11" ht="12.75" customHeight="1">
      <c r="A7" s="132" t="s">
        <v>185</v>
      </c>
      <c r="B7" s="117"/>
      <c r="C7" s="117"/>
      <c r="D7" s="117"/>
      <c r="E7" s="117"/>
      <c r="F7" s="363"/>
      <c r="G7" s="363"/>
      <c r="H7" s="529">
        <v>23394</v>
      </c>
      <c r="I7" s="531">
        <f>SUM(F9:G9)</f>
        <v>15453</v>
      </c>
      <c r="J7" s="84"/>
      <c r="K7" s="84"/>
    </row>
    <row r="8" spans="1:11" ht="12.75" customHeight="1">
      <c r="A8" s="133"/>
      <c r="B8" s="117" t="s">
        <v>36</v>
      </c>
      <c r="C8" s="117"/>
      <c r="D8" s="117"/>
      <c r="E8" s="134"/>
      <c r="F8" s="374"/>
      <c r="G8" s="374"/>
      <c r="H8" s="529"/>
      <c r="I8" s="529"/>
      <c r="J8" s="84"/>
      <c r="K8" s="84"/>
    </row>
    <row r="9" spans="1:11" ht="12.75" customHeight="1">
      <c r="A9" s="133"/>
      <c r="B9" s="117"/>
      <c r="C9" s="117" t="s">
        <v>243</v>
      </c>
      <c r="D9" s="117"/>
      <c r="E9" s="134">
        <v>1</v>
      </c>
      <c r="F9" s="135">
        <v>15453</v>
      </c>
      <c r="G9" s="135"/>
      <c r="H9" s="530"/>
      <c r="I9" s="530"/>
      <c r="J9" s="136" t="s">
        <v>6</v>
      </c>
      <c r="K9" s="84"/>
    </row>
    <row r="10" spans="1:11" ht="12.75" customHeight="1">
      <c r="A10" s="133"/>
      <c r="B10" s="117"/>
      <c r="C10" s="117" t="s">
        <v>186</v>
      </c>
      <c r="D10" s="117"/>
      <c r="E10" s="134">
        <v>2</v>
      </c>
      <c r="F10" s="135"/>
      <c r="G10" s="135"/>
      <c r="H10" s="112">
        <f>'[2]Page 3'!$I$10</f>
        <v>0</v>
      </c>
      <c r="I10" s="112">
        <f>SUM(F10:G10)</f>
        <v>0</v>
      </c>
      <c r="J10" s="136" t="s">
        <v>7</v>
      </c>
      <c r="K10" s="84"/>
    </row>
    <row r="11" spans="1:11" ht="12.75" customHeight="1">
      <c r="A11" s="133"/>
      <c r="B11" s="117"/>
      <c r="C11" s="117" t="s">
        <v>297</v>
      </c>
      <c r="D11" s="117"/>
      <c r="E11" s="134">
        <v>3</v>
      </c>
      <c r="F11" s="135"/>
      <c r="G11" s="135"/>
      <c r="H11" s="112">
        <f>'[2]Page 3'!$I$11</f>
        <v>0</v>
      </c>
      <c r="I11" s="112">
        <f>SUM(F11:G11)</f>
        <v>0</v>
      </c>
      <c r="J11" s="136" t="s">
        <v>8</v>
      </c>
      <c r="K11" s="84"/>
    </row>
    <row r="12" spans="1:10" ht="12.75" customHeight="1">
      <c r="A12" s="127"/>
      <c r="B12" s="128" t="s">
        <v>187</v>
      </c>
      <c r="C12" s="128"/>
      <c r="D12" s="128"/>
      <c r="E12" s="137">
        <v>4</v>
      </c>
      <c r="F12" s="138">
        <f>SUM(F7:F11)</f>
        <v>15453</v>
      </c>
      <c r="G12" s="138">
        <f>SUM(G7:G11)</f>
        <v>0</v>
      </c>
      <c r="H12" s="112">
        <f>SUM(H7:H11)</f>
        <v>23394</v>
      </c>
      <c r="I12" s="112">
        <f>SUM(I7:I11)</f>
        <v>15453</v>
      </c>
      <c r="J12" s="139" t="s">
        <v>9</v>
      </c>
    </row>
    <row r="13" spans="1:11" ht="12.75" customHeight="1">
      <c r="A13" s="133"/>
      <c r="B13" s="117" t="s">
        <v>42</v>
      </c>
      <c r="C13" s="117"/>
      <c r="D13" s="117"/>
      <c r="E13" s="134"/>
      <c r="F13" s="374"/>
      <c r="G13" s="374"/>
      <c r="H13" s="529">
        <v>460</v>
      </c>
      <c r="I13" s="531">
        <f>SUM(F14:G14)</f>
        <v>0</v>
      </c>
      <c r="J13" s="136"/>
      <c r="K13" s="84"/>
    </row>
    <row r="14" spans="1:11" ht="12.75" customHeight="1">
      <c r="A14" s="133"/>
      <c r="B14" s="117"/>
      <c r="C14" s="117" t="s">
        <v>243</v>
      </c>
      <c r="D14" s="117"/>
      <c r="E14" s="134">
        <v>5</v>
      </c>
      <c r="F14" s="375"/>
      <c r="G14" s="147"/>
      <c r="H14" s="530"/>
      <c r="I14" s="530"/>
      <c r="J14" s="136" t="s">
        <v>10</v>
      </c>
      <c r="K14" s="84"/>
    </row>
    <row r="15" spans="1:11" ht="12.75" customHeight="1">
      <c r="A15" s="133"/>
      <c r="B15" s="117"/>
      <c r="C15" s="117" t="s">
        <v>186</v>
      </c>
      <c r="D15" s="117"/>
      <c r="E15" s="134">
        <v>6</v>
      </c>
      <c r="F15" s="140"/>
      <c r="G15" s="141"/>
      <c r="H15" s="142">
        <f>'[2]Page 3'!$I$15</f>
        <v>0</v>
      </c>
      <c r="I15" s="142">
        <f>SUM(F15:G15)</f>
        <v>0</v>
      </c>
      <c r="J15" s="136" t="s">
        <v>11</v>
      </c>
      <c r="K15" s="84"/>
    </row>
    <row r="16" spans="1:11" ht="12.75" customHeight="1">
      <c r="A16" s="133"/>
      <c r="B16" s="117"/>
      <c r="C16" s="117" t="s">
        <v>297</v>
      </c>
      <c r="D16" s="117"/>
      <c r="E16" s="134">
        <v>7</v>
      </c>
      <c r="F16" s="140"/>
      <c r="G16" s="141"/>
      <c r="H16" s="142">
        <f>'[2]Page 3'!$I$16</f>
        <v>0</v>
      </c>
      <c r="I16" s="142">
        <f>SUM(F16:G16)</f>
        <v>0</v>
      </c>
      <c r="J16" s="136" t="s">
        <v>12</v>
      </c>
      <c r="K16" s="84"/>
    </row>
    <row r="17" spans="1:11" ht="12.75" customHeight="1">
      <c r="A17" s="127"/>
      <c r="B17" s="128" t="s">
        <v>188</v>
      </c>
      <c r="C17" s="128"/>
      <c r="D17" s="128"/>
      <c r="E17" s="137">
        <v>8</v>
      </c>
      <c r="F17" s="143">
        <f>SUM(F13:F16)</f>
        <v>0</v>
      </c>
      <c r="G17" s="143">
        <f>SUM(G13:G16)</f>
        <v>0</v>
      </c>
      <c r="H17" s="142">
        <f>SUM(H13:H16)</f>
        <v>460</v>
      </c>
      <c r="I17" s="142">
        <f>SUM(I13:I16)</f>
        <v>0</v>
      </c>
      <c r="J17" s="136" t="s">
        <v>14</v>
      </c>
      <c r="K17" s="84"/>
    </row>
    <row r="18" spans="1:10" ht="12.75" customHeight="1">
      <c r="A18" s="133"/>
      <c r="B18" s="117" t="s">
        <v>203</v>
      </c>
      <c r="C18" s="117"/>
      <c r="D18" s="144" t="s">
        <v>204</v>
      </c>
      <c r="E18" s="134"/>
      <c r="F18" s="374"/>
      <c r="G18" s="374"/>
      <c r="H18" s="529">
        <f>'[2]Page 3'!$I$19</f>
        <v>0</v>
      </c>
      <c r="I18" s="531">
        <f>SUM(F19:G19)</f>
        <v>0</v>
      </c>
      <c r="J18" s="139"/>
    </row>
    <row r="19" spans="1:11" ht="12.75" customHeight="1">
      <c r="A19" s="133"/>
      <c r="B19" s="117"/>
      <c r="C19" s="117" t="s">
        <v>243</v>
      </c>
      <c r="D19" s="117"/>
      <c r="E19" s="134">
        <v>9</v>
      </c>
      <c r="F19" s="375"/>
      <c r="G19" s="147"/>
      <c r="H19" s="530"/>
      <c r="I19" s="530"/>
      <c r="J19" s="136" t="s">
        <v>15</v>
      </c>
      <c r="K19" s="84"/>
    </row>
    <row r="20" spans="1:11" ht="12.75" customHeight="1">
      <c r="A20" s="133"/>
      <c r="B20" s="117"/>
      <c r="C20" s="117" t="s">
        <v>186</v>
      </c>
      <c r="D20" s="117"/>
      <c r="E20" s="134">
        <v>10</v>
      </c>
      <c r="F20" s="140"/>
      <c r="G20" s="141"/>
      <c r="H20" s="142">
        <f>'[2]Page 3'!$I$20</f>
        <v>0</v>
      </c>
      <c r="I20" s="142">
        <f>SUM(F20:G20)</f>
        <v>0</v>
      </c>
      <c r="J20" s="136" t="s">
        <v>16</v>
      </c>
      <c r="K20" s="84"/>
    </row>
    <row r="21" spans="1:11" ht="12.75" customHeight="1">
      <c r="A21" s="133"/>
      <c r="B21" s="117"/>
      <c r="C21" s="117" t="s">
        <v>297</v>
      </c>
      <c r="D21" s="117"/>
      <c r="E21" s="134">
        <v>11</v>
      </c>
      <c r="F21" s="140"/>
      <c r="G21" s="141"/>
      <c r="H21" s="142">
        <f>'[2]Page 3'!$I$21</f>
        <v>0</v>
      </c>
      <c r="I21" s="142">
        <f>SUM(F21:G21)</f>
        <v>0</v>
      </c>
      <c r="J21" s="136" t="s">
        <v>17</v>
      </c>
      <c r="K21" s="84"/>
    </row>
    <row r="22" spans="1:11" ht="12.75" customHeight="1">
      <c r="A22" s="127"/>
      <c r="B22" s="128" t="s">
        <v>189</v>
      </c>
      <c r="C22" s="128"/>
      <c r="D22" s="128"/>
      <c r="E22" s="137">
        <v>12</v>
      </c>
      <c r="F22" s="143">
        <f>SUM(F18:F21)</f>
        <v>0</v>
      </c>
      <c r="G22" s="143">
        <f>SUM(G18:G21)</f>
        <v>0</v>
      </c>
      <c r="H22" s="142">
        <f>SUM(H18:H21)</f>
        <v>0</v>
      </c>
      <c r="I22" s="142">
        <f>SUM(I18:I21)</f>
        <v>0</v>
      </c>
      <c r="J22" s="136" t="s">
        <v>18</v>
      </c>
      <c r="K22" s="84"/>
    </row>
    <row r="23" spans="1:11" ht="12.75" customHeight="1">
      <c r="A23" s="127" t="s">
        <v>190</v>
      </c>
      <c r="B23" s="128"/>
      <c r="C23" s="128"/>
      <c r="D23" s="128"/>
      <c r="E23" s="145">
        <v>13</v>
      </c>
      <c r="F23" s="143">
        <f>F12+F17+F22</f>
        <v>15453</v>
      </c>
      <c r="G23" s="143">
        <f>G12+G17+G22</f>
        <v>0</v>
      </c>
      <c r="H23" s="143">
        <f>H12+H17+H22</f>
        <v>23854</v>
      </c>
      <c r="I23" s="143">
        <f>I12+I17+I22</f>
        <v>15453</v>
      </c>
      <c r="J23" s="136" t="s">
        <v>20</v>
      </c>
      <c r="K23" s="84"/>
    </row>
    <row r="24" spans="1:11" ht="12" customHeight="1">
      <c r="A24" s="132" t="s">
        <v>191</v>
      </c>
      <c r="B24" s="117"/>
      <c r="C24" s="117"/>
      <c r="D24" s="117"/>
      <c r="E24" s="117"/>
      <c r="F24" s="363"/>
      <c r="G24" s="363"/>
      <c r="H24" s="531">
        <v>51552</v>
      </c>
      <c r="I24" s="529">
        <f>SUM(F26:G26)</f>
        <v>44596</v>
      </c>
      <c r="J24" s="136"/>
      <c r="K24" s="84"/>
    </row>
    <row r="25" spans="1:11" ht="12" customHeight="1">
      <c r="A25" s="133"/>
      <c r="B25" s="117" t="s">
        <v>36</v>
      </c>
      <c r="C25" s="117"/>
      <c r="D25" s="117"/>
      <c r="E25" s="134"/>
      <c r="F25" s="374"/>
      <c r="G25" s="374"/>
      <c r="H25" s="529"/>
      <c r="I25" s="529"/>
      <c r="J25" s="136"/>
      <c r="K25" s="84"/>
    </row>
    <row r="26" spans="1:11" ht="12.75">
      <c r="A26" s="133"/>
      <c r="B26" s="117"/>
      <c r="C26" s="117" t="s">
        <v>243</v>
      </c>
      <c r="D26" s="117"/>
      <c r="E26" s="134">
        <v>14</v>
      </c>
      <c r="F26" s="147">
        <f>+39814+778</f>
        <v>40592</v>
      </c>
      <c r="G26" s="147">
        <f>+3250+754.16</f>
        <v>4004</v>
      </c>
      <c r="H26" s="530"/>
      <c r="I26" s="530"/>
      <c r="J26" s="136" t="s">
        <v>21</v>
      </c>
      <c r="K26" s="84"/>
    </row>
    <row r="27" spans="1:11" ht="12" customHeight="1">
      <c r="A27" s="133"/>
      <c r="B27" s="117"/>
      <c r="C27" s="117" t="s">
        <v>186</v>
      </c>
      <c r="D27" s="117"/>
      <c r="E27" s="134">
        <v>15</v>
      </c>
      <c r="F27" s="147"/>
      <c r="G27" s="147"/>
      <c r="H27" s="142">
        <f>'[2]Page 3'!$I$28</f>
        <v>0</v>
      </c>
      <c r="I27" s="142">
        <f>SUM(F27:G27)</f>
        <v>0</v>
      </c>
      <c r="J27" s="136" t="s">
        <v>22</v>
      </c>
      <c r="K27" s="84"/>
    </row>
    <row r="28" spans="1:11" ht="12.75" customHeight="1">
      <c r="A28" s="133"/>
      <c r="B28" s="117"/>
      <c r="C28" s="117" t="s">
        <v>297</v>
      </c>
      <c r="D28" s="117"/>
      <c r="E28" s="134">
        <v>16</v>
      </c>
      <c r="F28" s="147"/>
      <c r="G28" s="147"/>
      <c r="H28" s="142">
        <f>'[2]Page 3'!$I$29</f>
        <v>0</v>
      </c>
      <c r="I28" s="142">
        <f>SUM(F28:G28)</f>
        <v>0</v>
      </c>
      <c r="J28" s="136" t="s">
        <v>23</v>
      </c>
      <c r="K28" s="84"/>
    </row>
    <row r="29" spans="1:10" ht="12.75">
      <c r="A29" s="127"/>
      <c r="B29" s="128" t="s">
        <v>192</v>
      </c>
      <c r="C29" s="128"/>
      <c r="D29" s="128"/>
      <c r="E29" s="137">
        <v>17</v>
      </c>
      <c r="F29" s="148">
        <f>SUM(F24:F28)</f>
        <v>40592</v>
      </c>
      <c r="G29" s="148">
        <f>SUM(G24:G28)</f>
        <v>4004</v>
      </c>
      <c r="H29" s="142">
        <f>SUM(H24:H28)</f>
        <v>51552</v>
      </c>
      <c r="I29" s="142">
        <f>SUM(I24:I28)</f>
        <v>44596</v>
      </c>
      <c r="J29" s="139" t="s">
        <v>24</v>
      </c>
    </row>
    <row r="30" spans="1:11" ht="12" customHeight="1">
      <c r="A30" s="133"/>
      <c r="B30" s="117" t="s">
        <v>42</v>
      </c>
      <c r="C30" s="117"/>
      <c r="D30" s="117"/>
      <c r="E30" s="134"/>
      <c r="F30" s="374"/>
      <c r="G30" s="374"/>
      <c r="H30" s="529">
        <v>4520</v>
      </c>
      <c r="I30" s="531">
        <f>SUM(F31:G31)</f>
        <v>0</v>
      </c>
      <c r="J30" s="136"/>
      <c r="K30" s="84"/>
    </row>
    <row r="31" spans="1:11" ht="12" customHeight="1">
      <c r="A31" s="133"/>
      <c r="B31" s="117"/>
      <c r="C31" s="117" t="s">
        <v>243</v>
      </c>
      <c r="D31" s="117"/>
      <c r="E31" s="134">
        <v>18</v>
      </c>
      <c r="F31" s="375"/>
      <c r="G31" s="147"/>
      <c r="H31" s="530"/>
      <c r="I31" s="530"/>
      <c r="J31" s="136" t="s">
        <v>26</v>
      </c>
      <c r="K31" s="84"/>
    </row>
    <row r="32" spans="1:11" ht="12" customHeight="1">
      <c r="A32" s="133"/>
      <c r="B32" s="117"/>
      <c r="C32" s="117" t="s">
        <v>186</v>
      </c>
      <c r="D32" s="117"/>
      <c r="E32" s="134">
        <v>19</v>
      </c>
      <c r="F32" s="140"/>
      <c r="G32" s="141"/>
      <c r="H32" s="142">
        <f>'[2]Page 3'!$I$33</f>
        <v>0</v>
      </c>
      <c r="I32" s="142">
        <f>SUM(F32:G32)</f>
        <v>0</v>
      </c>
      <c r="J32" s="136" t="s">
        <v>27</v>
      </c>
      <c r="K32" s="84"/>
    </row>
    <row r="33" spans="1:11" ht="12" customHeight="1">
      <c r="A33" s="133"/>
      <c r="B33" s="117"/>
      <c r="C33" s="117" t="s">
        <v>297</v>
      </c>
      <c r="D33" s="117"/>
      <c r="E33" s="134">
        <v>20</v>
      </c>
      <c r="F33" s="140"/>
      <c r="G33" s="141"/>
      <c r="H33" s="142">
        <f>'[2]Page 3'!$I$34</f>
        <v>0</v>
      </c>
      <c r="I33" s="142">
        <f>SUM(F33:G33)</f>
        <v>0</v>
      </c>
      <c r="J33" s="136" t="s">
        <v>28</v>
      </c>
      <c r="K33" s="84"/>
    </row>
    <row r="34" spans="1:11" ht="12.75">
      <c r="A34" s="127"/>
      <c r="B34" s="128" t="s">
        <v>193</v>
      </c>
      <c r="C34" s="128"/>
      <c r="D34" s="128"/>
      <c r="E34" s="137">
        <v>21</v>
      </c>
      <c r="F34" s="143">
        <f>SUM(F30:F33)</f>
        <v>0</v>
      </c>
      <c r="G34" s="142">
        <f>SUM(G30:G33)</f>
        <v>0</v>
      </c>
      <c r="H34" s="142">
        <f>SUM(H30:H33)</f>
        <v>4520</v>
      </c>
      <c r="I34" s="142">
        <f>SUM(I30:I33)</f>
        <v>0</v>
      </c>
      <c r="J34" s="136" t="s">
        <v>29</v>
      </c>
      <c r="K34" s="84"/>
    </row>
    <row r="35" spans="1:10" ht="12" customHeight="1">
      <c r="A35" s="133"/>
      <c r="B35" s="117" t="s">
        <v>203</v>
      </c>
      <c r="C35" s="117"/>
      <c r="D35" s="144" t="s">
        <v>204</v>
      </c>
      <c r="E35" s="134"/>
      <c r="F35" s="374"/>
      <c r="G35" s="374"/>
      <c r="H35" s="529">
        <f>'[2]Page 3'!$I$37</f>
        <v>0</v>
      </c>
      <c r="I35" s="531">
        <f>SUM(F36:G36)</f>
        <v>0</v>
      </c>
      <c r="J35" s="139"/>
    </row>
    <row r="36" spans="1:11" ht="12" customHeight="1">
      <c r="A36" s="133"/>
      <c r="B36" s="117"/>
      <c r="C36" s="117" t="s">
        <v>243</v>
      </c>
      <c r="D36" s="117"/>
      <c r="E36" s="134">
        <v>22</v>
      </c>
      <c r="F36" s="362"/>
      <c r="G36" s="147"/>
      <c r="H36" s="530"/>
      <c r="I36" s="530"/>
      <c r="J36" s="136" t="s">
        <v>30</v>
      </c>
      <c r="K36" s="84"/>
    </row>
    <row r="37" spans="1:11" ht="12" customHeight="1">
      <c r="A37" s="133"/>
      <c r="B37" s="117"/>
      <c r="C37" s="117" t="s">
        <v>186</v>
      </c>
      <c r="D37" s="117"/>
      <c r="E37" s="134">
        <v>23</v>
      </c>
      <c r="F37" s="140"/>
      <c r="G37" s="141"/>
      <c r="H37" s="142">
        <f>'[2]Page 3'!$I$38</f>
        <v>0</v>
      </c>
      <c r="I37" s="142">
        <f>SUM(F37:G37)</f>
        <v>0</v>
      </c>
      <c r="J37" s="136" t="s">
        <v>31</v>
      </c>
      <c r="K37" s="84"/>
    </row>
    <row r="38" spans="1:11" ht="12" customHeight="1">
      <c r="A38" s="133"/>
      <c r="B38" s="117"/>
      <c r="C38" s="117" t="s">
        <v>297</v>
      </c>
      <c r="D38" s="117"/>
      <c r="E38" s="134">
        <v>24</v>
      </c>
      <c r="F38" s="140"/>
      <c r="G38" s="141"/>
      <c r="H38" s="142">
        <f>'[2]Page 3'!$I$39</f>
        <v>0</v>
      </c>
      <c r="I38" s="142">
        <f>SUM(F38:G38)</f>
        <v>0</v>
      </c>
      <c r="J38" s="136" t="s">
        <v>32</v>
      </c>
      <c r="K38" s="84"/>
    </row>
    <row r="39" spans="1:11" ht="12" customHeight="1">
      <c r="A39" s="127"/>
      <c r="B39" s="128" t="s">
        <v>194</v>
      </c>
      <c r="C39" s="128"/>
      <c r="D39" s="128"/>
      <c r="E39" s="137">
        <v>25</v>
      </c>
      <c r="F39" s="143">
        <f>SUM(F35:F38)</f>
        <v>0</v>
      </c>
      <c r="G39" s="142">
        <f>SUM(G35:G38)</f>
        <v>0</v>
      </c>
      <c r="H39" s="142">
        <f>SUM(H35:H38)</f>
        <v>0</v>
      </c>
      <c r="I39" s="142">
        <f>SUM(I35:I38)</f>
        <v>0</v>
      </c>
      <c r="J39" s="136" t="s">
        <v>94</v>
      </c>
      <c r="K39" s="84"/>
    </row>
    <row r="40" spans="1:11" ht="12" customHeight="1">
      <c r="A40" s="127" t="s">
        <v>195</v>
      </c>
      <c r="B40" s="128"/>
      <c r="C40" s="128"/>
      <c r="D40" s="128"/>
      <c r="E40" s="145">
        <v>26</v>
      </c>
      <c r="F40" s="149">
        <f>F29+F34+F39</f>
        <v>40592</v>
      </c>
      <c r="G40" s="149">
        <f>G29+G34+G39</f>
        <v>4004</v>
      </c>
      <c r="H40" s="149">
        <f>H29+H34+H39</f>
        <v>56072</v>
      </c>
      <c r="I40" s="149">
        <f>I29+I34+I39</f>
        <v>44596</v>
      </c>
      <c r="J40" s="136" t="s">
        <v>95</v>
      </c>
      <c r="K40" s="84"/>
    </row>
    <row r="41" spans="1:13" ht="12" customHeight="1">
      <c r="A41" s="117"/>
      <c r="B41" s="117"/>
      <c r="C41" s="117"/>
      <c r="D41" s="117"/>
      <c r="E41" s="146"/>
      <c r="F41" s="150"/>
      <c r="G41" s="150"/>
      <c r="H41" s="150"/>
      <c r="I41" s="150"/>
      <c r="K41" s="150"/>
      <c r="L41" s="151"/>
      <c r="M41" s="152"/>
    </row>
    <row r="42" spans="1:13" ht="12" customHeight="1">
      <c r="A42" s="117"/>
      <c r="B42" s="117"/>
      <c r="C42" s="117"/>
      <c r="D42" s="117"/>
      <c r="E42" s="146"/>
      <c r="F42" s="150"/>
      <c r="G42" s="150"/>
      <c r="H42" s="150"/>
      <c r="I42" s="150"/>
      <c r="K42" s="150"/>
      <c r="L42" s="151"/>
      <c r="M42" s="152"/>
    </row>
    <row r="43" spans="1:12" ht="12.75" customHeight="1">
      <c r="A43" s="117"/>
      <c r="B43" s="117"/>
      <c r="C43" s="117"/>
      <c r="D43" s="117"/>
      <c r="E43" s="146"/>
      <c r="F43" s="150"/>
      <c r="G43" s="150"/>
      <c r="H43" s="150"/>
      <c r="I43" s="150"/>
      <c r="J43" s="150"/>
      <c r="K43" s="151"/>
      <c r="L43" s="153"/>
    </row>
    <row r="48" ht="12.75" customHeight="1">
      <c r="A48" s="154">
        <v>1</v>
      </c>
    </row>
    <row r="50" ht="12.75" customHeight="1">
      <c r="C50" s="154"/>
    </row>
  </sheetData>
  <sheetProtection formatCells="0" formatColumns="0" formatRows="0"/>
  <mergeCells count="13">
    <mergeCell ref="H30:H31"/>
    <mergeCell ref="I30:I31"/>
    <mergeCell ref="H18:H19"/>
    <mergeCell ref="H7:H9"/>
    <mergeCell ref="H35:H36"/>
    <mergeCell ref="H24:H26"/>
    <mergeCell ref="H4:I4"/>
    <mergeCell ref="I7:I9"/>
    <mergeCell ref="I13:I14"/>
    <mergeCell ref="I18:I19"/>
    <mergeCell ref="H13:H14"/>
    <mergeCell ref="I35:I36"/>
    <mergeCell ref="I24:I26"/>
  </mergeCells>
  <printOptions horizontalCentered="1"/>
  <pageMargins left="1" right="0.25" top="0.5" bottom="0.25" header="0.5" footer="0.15"/>
  <pageSetup horizontalDpi="300" verticalDpi="300" orientation="landscape" paperSize="5" r:id="rId1"/>
  <headerFooter alignWithMargins="0">
    <oddFooter>&amp;LRev. 8/12&amp;CFY 2012&amp;RPage 3 of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 topLeftCell="A7">
      <selection activeCell="H37" sqref="H37"/>
    </sheetView>
  </sheetViews>
  <sheetFormatPr defaultColWidth="8.83203125" defaultRowHeight="12.75"/>
  <cols>
    <col min="1" max="1" width="1.83203125" style="3" customWidth="1"/>
    <col min="2" max="2" width="2" style="3" customWidth="1"/>
    <col min="3" max="3" width="19.5" style="3" customWidth="1"/>
    <col min="4" max="4" width="29.33203125" style="3" customWidth="1"/>
    <col min="5" max="5" width="3.66015625" style="3" bestFit="1" customWidth="1"/>
    <col min="6" max="6" width="17.33203125" style="3" customWidth="1"/>
    <col min="7" max="7" width="18" style="3" customWidth="1"/>
    <col min="8" max="11" width="17.33203125" style="3" customWidth="1"/>
    <col min="12" max="12" width="3.66015625" style="3" bestFit="1" customWidth="1"/>
    <col min="13" max="16384" width="8.83203125" style="3" customWidth="1"/>
  </cols>
  <sheetData>
    <row r="1" spans="1:12" ht="12.75">
      <c r="A1" s="108" t="s">
        <v>0</v>
      </c>
      <c r="B1" s="109"/>
      <c r="C1" s="109"/>
      <c r="D1" s="556" t="str">
        <f>'Cover Page'!D1</f>
        <v>Premier Charter High School</v>
      </c>
      <c r="E1" s="556"/>
      <c r="F1" s="114"/>
      <c r="G1" s="113" t="s">
        <v>180</v>
      </c>
      <c r="H1" s="110" t="str">
        <f>'Cover Page'!M1</f>
        <v>Maricopa</v>
      </c>
      <c r="J1" s="113" t="s">
        <v>174</v>
      </c>
      <c r="K1" s="560" t="str">
        <f>'Cover Page'!R1</f>
        <v>078939000</v>
      </c>
      <c r="L1" s="560"/>
    </row>
    <row r="2" spans="1:12" ht="12.75">
      <c r="A2" s="116"/>
      <c r="B2" s="116"/>
      <c r="C2" s="116"/>
      <c r="D2" s="116"/>
      <c r="E2" s="116"/>
      <c r="F2" s="116"/>
      <c r="G2" s="116"/>
      <c r="H2" s="116"/>
      <c r="I2" s="116"/>
      <c r="J2" s="117"/>
      <c r="K2" s="117"/>
      <c r="L2" s="117"/>
    </row>
    <row r="3" spans="1:12" ht="12.75">
      <c r="A3" s="116"/>
      <c r="B3" s="116"/>
      <c r="C3" s="116"/>
      <c r="D3" s="116"/>
      <c r="E3" s="116"/>
      <c r="F3" s="116"/>
      <c r="G3" s="116"/>
      <c r="H3" s="116"/>
      <c r="I3" s="116"/>
      <c r="J3" s="117"/>
      <c r="K3" s="117"/>
      <c r="L3" s="117"/>
    </row>
    <row r="4" spans="1:12" ht="12.75">
      <c r="A4" s="554"/>
      <c r="B4" s="554"/>
      <c r="C4" s="554"/>
      <c r="D4" s="554"/>
      <c r="E4" s="554"/>
      <c r="F4" s="554"/>
      <c r="G4" s="554"/>
      <c r="H4" s="554"/>
      <c r="I4" s="555"/>
      <c r="J4" s="555"/>
      <c r="K4" s="555"/>
      <c r="L4" s="117"/>
    </row>
    <row r="5" spans="1:12" ht="12.75">
      <c r="A5" s="155"/>
      <c r="B5" s="156"/>
      <c r="C5" s="156"/>
      <c r="D5" s="156"/>
      <c r="E5" s="157"/>
      <c r="F5" s="158"/>
      <c r="G5" s="158"/>
      <c r="H5" s="557" t="s">
        <v>196</v>
      </c>
      <c r="I5" s="158"/>
      <c r="J5" s="532" t="s">
        <v>182</v>
      </c>
      <c r="K5" s="533"/>
      <c r="L5" s="109"/>
    </row>
    <row r="6" spans="1:12" ht="12.75">
      <c r="A6" s="123" t="s">
        <v>133</v>
      </c>
      <c r="B6" s="117"/>
      <c r="C6" s="117"/>
      <c r="D6" s="117"/>
      <c r="E6" s="124"/>
      <c r="F6" s="125" t="s">
        <v>183</v>
      </c>
      <c r="G6" s="125" t="s">
        <v>197</v>
      </c>
      <c r="H6" s="558"/>
      <c r="I6" s="125" t="s">
        <v>198</v>
      </c>
      <c r="J6" s="125"/>
      <c r="K6" s="125"/>
      <c r="L6" s="109"/>
    </row>
    <row r="7" spans="1:12" ht="12.75">
      <c r="A7" s="127"/>
      <c r="B7" s="128"/>
      <c r="C7" s="128"/>
      <c r="D7" s="128"/>
      <c r="E7" s="129"/>
      <c r="F7" s="130">
        <v>6100</v>
      </c>
      <c r="G7" s="130">
        <v>6200</v>
      </c>
      <c r="H7" s="559"/>
      <c r="I7" s="130">
        <v>6600</v>
      </c>
      <c r="J7" s="130" t="s">
        <v>201</v>
      </c>
      <c r="K7" s="130" t="s">
        <v>202</v>
      </c>
      <c r="L7" s="109"/>
    </row>
    <row r="8" spans="1:12" ht="12.75">
      <c r="A8" s="132" t="s">
        <v>199</v>
      </c>
      <c r="B8" s="117"/>
      <c r="C8" s="117"/>
      <c r="D8" s="117"/>
      <c r="E8" s="146"/>
      <c r="F8" s="364"/>
      <c r="G8" s="364"/>
      <c r="H8" s="364"/>
      <c r="I8" s="364"/>
      <c r="J8" s="541">
        <v>26571</v>
      </c>
      <c r="K8" s="536">
        <f>SUM(F10:I10)</f>
        <v>25665</v>
      </c>
      <c r="L8" s="153"/>
    </row>
    <row r="9" spans="1:12" ht="12.75">
      <c r="A9" s="133"/>
      <c r="B9" s="117" t="s">
        <v>36</v>
      </c>
      <c r="C9" s="117"/>
      <c r="D9" s="117"/>
      <c r="E9" s="117"/>
      <c r="F9" s="377"/>
      <c r="G9" s="377"/>
      <c r="H9" s="377"/>
      <c r="I9" s="377"/>
      <c r="J9" s="561"/>
      <c r="K9" s="537"/>
      <c r="L9" s="133"/>
    </row>
    <row r="10" spans="1:12" ht="12.75">
      <c r="A10" s="133"/>
      <c r="B10" s="117"/>
      <c r="C10" s="117" t="s">
        <v>243</v>
      </c>
      <c r="D10" s="117"/>
      <c r="E10" s="134">
        <v>1</v>
      </c>
      <c r="F10" s="376">
        <v>13649</v>
      </c>
      <c r="G10" s="376">
        <v>1111</v>
      </c>
      <c r="H10" s="376">
        <f>+10229+260.47</f>
        <v>10489</v>
      </c>
      <c r="I10" s="376">
        <v>416</v>
      </c>
      <c r="J10" s="542"/>
      <c r="K10" s="538"/>
      <c r="L10" s="160">
        <v>1</v>
      </c>
    </row>
    <row r="11" spans="1:12" ht="12.75">
      <c r="A11" s="248"/>
      <c r="B11" s="246"/>
      <c r="C11" s="246" t="s">
        <v>186</v>
      </c>
      <c r="D11" s="117"/>
      <c r="E11" s="134">
        <v>2</v>
      </c>
      <c r="F11" s="162"/>
      <c r="G11" s="162"/>
      <c r="H11" s="162"/>
      <c r="I11" s="162"/>
      <c r="J11" s="164">
        <f>'[2]Page 4'!$K$13</f>
        <v>0</v>
      </c>
      <c r="K11" s="159">
        <f>SUM(F11:I11)</f>
        <v>0</v>
      </c>
      <c r="L11" s="160">
        <v>2</v>
      </c>
    </row>
    <row r="12" spans="1:12" ht="12.75">
      <c r="A12" s="248"/>
      <c r="B12" s="246"/>
      <c r="C12" s="246" t="s">
        <v>297</v>
      </c>
      <c r="D12" s="117"/>
      <c r="E12" s="134">
        <v>3</v>
      </c>
      <c r="F12" s="162"/>
      <c r="G12" s="162"/>
      <c r="H12" s="162"/>
      <c r="I12" s="162"/>
      <c r="J12" s="198">
        <f>'[2]Page 4'!$K$14</f>
        <v>0</v>
      </c>
      <c r="K12" s="159">
        <f>SUM(F12:I12)</f>
        <v>0</v>
      </c>
      <c r="L12" s="160">
        <v>3</v>
      </c>
    </row>
    <row r="13" spans="1:12" s="47" customFormat="1" ht="12.75">
      <c r="A13" s="248"/>
      <c r="B13" s="247" t="s">
        <v>187</v>
      </c>
      <c r="C13" s="247"/>
      <c r="D13" s="247"/>
      <c r="E13" s="453">
        <v>4</v>
      </c>
      <c r="F13" s="164">
        <f aca="true" t="shared" si="0" ref="F13:K13">SUM(F8:F12)</f>
        <v>13649</v>
      </c>
      <c r="G13" s="164">
        <f t="shared" si="0"/>
        <v>1111</v>
      </c>
      <c r="H13" s="164">
        <f t="shared" si="0"/>
        <v>10489</v>
      </c>
      <c r="I13" s="164">
        <f t="shared" si="0"/>
        <v>416</v>
      </c>
      <c r="J13" s="164">
        <f t="shared" si="0"/>
        <v>26571</v>
      </c>
      <c r="K13" s="164">
        <f t="shared" si="0"/>
        <v>25665</v>
      </c>
      <c r="L13" s="229">
        <v>4</v>
      </c>
    </row>
    <row r="14" spans="1:12" ht="12.75">
      <c r="A14" s="155"/>
      <c r="B14" s="246" t="s">
        <v>42</v>
      </c>
      <c r="C14" s="246"/>
      <c r="D14" s="117"/>
      <c r="E14" s="134"/>
      <c r="F14" s="363"/>
      <c r="G14" s="363"/>
      <c r="H14" s="363"/>
      <c r="I14" s="363"/>
      <c r="J14" s="541">
        <f>'[2]Page 4'!$K$17</f>
        <v>0</v>
      </c>
      <c r="K14" s="536">
        <f>SUM(F15:I15)</f>
        <v>275</v>
      </c>
      <c r="L14" s="160"/>
    </row>
    <row r="15" spans="1:12" ht="12.75">
      <c r="A15" s="248"/>
      <c r="B15" s="246"/>
      <c r="C15" s="246" t="s">
        <v>243</v>
      </c>
      <c r="D15" s="117"/>
      <c r="E15" s="134">
        <v>5</v>
      </c>
      <c r="F15" s="135"/>
      <c r="G15" s="135"/>
      <c r="H15" s="135">
        <v>275</v>
      </c>
      <c r="I15" s="135"/>
      <c r="J15" s="542"/>
      <c r="K15" s="538"/>
      <c r="L15" s="160">
        <v>5</v>
      </c>
    </row>
    <row r="16" spans="1:12" ht="12.75">
      <c r="A16" s="248"/>
      <c r="B16" s="246"/>
      <c r="C16" s="246" t="s">
        <v>186</v>
      </c>
      <c r="D16" s="117"/>
      <c r="E16" s="165">
        <v>6</v>
      </c>
      <c r="F16" s="162"/>
      <c r="G16" s="162"/>
      <c r="H16" s="162"/>
      <c r="I16" s="162"/>
      <c r="J16" s="198">
        <f>'[2]Page 4'!$K$19</f>
        <v>0</v>
      </c>
      <c r="K16" s="159">
        <f>SUM(F16:I16)</f>
        <v>0</v>
      </c>
      <c r="L16" s="160">
        <v>6</v>
      </c>
    </row>
    <row r="17" spans="1:12" ht="12.75">
      <c r="A17" s="248"/>
      <c r="B17" s="246"/>
      <c r="C17" s="246" t="s">
        <v>297</v>
      </c>
      <c r="D17" s="117"/>
      <c r="E17" s="165">
        <v>7</v>
      </c>
      <c r="F17" s="162"/>
      <c r="G17" s="162"/>
      <c r="H17" s="162"/>
      <c r="I17" s="162"/>
      <c r="J17" s="198">
        <f>'[2]Page 4'!$K$20</f>
        <v>0</v>
      </c>
      <c r="K17" s="159">
        <f>SUM(F17:I17)</f>
        <v>0</v>
      </c>
      <c r="L17" s="160">
        <v>7</v>
      </c>
    </row>
    <row r="18" spans="1:12" s="47" customFormat="1" ht="12.75">
      <c r="A18" s="248"/>
      <c r="B18" s="247" t="s">
        <v>188</v>
      </c>
      <c r="C18" s="247"/>
      <c r="D18" s="247"/>
      <c r="E18" s="453">
        <v>8</v>
      </c>
      <c r="F18" s="164">
        <f>SUM(F14:F17)</f>
        <v>0</v>
      </c>
      <c r="G18" s="164">
        <f>SUM(G14:G17)</f>
        <v>0</v>
      </c>
      <c r="H18" s="164">
        <f>SUM(H14:H17)</f>
        <v>275</v>
      </c>
      <c r="I18" s="164">
        <f>SUM(I14:I17)</f>
        <v>0</v>
      </c>
      <c r="J18" s="164">
        <f>SUM(J14:J17)</f>
        <v>0</v>
      </c>
      <c r="K18" s="164">
        <f>SUM(F18:I18)</f>
        <v>275</v>
      </c>
      <c r="L18" s="229">
        <v>8</v>
      </c>
    </row>
    <row r="19" spans="1:12" ht="12.75">
      <c r="A19" s="454"/>
      <c r="B19" s="156" t="s">
        <v>49</v>
      </c>
      <c r="C19" s="156"/>
      <c r="D19" s="156"/>
      <c r="E19" s="539">
        <v>9</v>
      </c>
      <c r="F19" s="363"/>
      <c r="G19" s="363"/>
      <c r="H19" s="363"/>
      <c r="I19" s="363"/>
      <c r="J19" s="552">
        <f>'[2]Page 4'!$K$23</f>
        <v>0</v>
      </c>
      <c r="K19" s="534">
        <f>SUM(F20:I20)</f>
        <v>0</v>
      </c>
      <c r="L19" s="160"/>
    </row>
    <row r="20" spans="1:12" ht="12.75">
      <c r="A20" s="133"/>
      <c r="B20" s="128"/>
      <c r="C20" s="128" t="s">
        <v>243</v>
      </c>
      <c r="D20" s="128"/>
      <c r="E20" s="540"/>
      <c r="F20" s="135"/>
      <c r="G20" s="135"/>
      <c r="H20" s="135"/>
      <c r="I20" s="135"/>
      <c r="J20" s="553"/>
      <c r="K20" s="535"/>
      <c r="L20" s="160">
        <v>9</v>
      </c>
    </row>
    <row r="21" spans="1:12" ht="12.75">
      <c r="A21" s="454"/>
      <c r="B21" s="117" t="s">
        <v>203</v>
      </c>
      <c r="C21" s="117"/>
      <c r="D21" s="243"/>
      <c r="E21" s="197"/>
      <c r="F21" s="363"/>
      <c r="G21" s="363"/>
      <c r="H21" s="363"/>
      <c r="I21" s="363"/>
      <c r="J21" s="552">
        <f>'[2]Page 4'!$K$25</f>
        <v>0</v>
      </c>
      <c r="K21" s="534">
        <f>SUM(F22:I22)</f>
        <v>0</v>
      </c>
      <c r="L21" s="160"/>
    </row>
    <row r="22" spans="1:12" ht="12.75">
      <c r="A22" s="133"/>
      <c r="B22" s="117"/>
      <c r="C22" s="117" t="s">
        <v>243</v>
      </c>
      <c r="D22" s="117"/>
      <c r="E22" s="165">
        <v>10</v>
      </c>
      <c r="F22" s="135"/>
      <c r="G22" s="135"/>
      <c r="H22" s="135"/>
      <c r="I22" s="135"/>
      <c r="J22" s="553"/>
      <c r="K22" s="535"/>
      <c r="L22" s="160">
        <v>10</v>
      </c>
    </row>
    <row r="23" spans="1:12" ht="12.75">
      <c r="A23" s="133"/>
      <c r="B23" s="117"/>
      <c r="C23" s="117" t="s">
        <v>312</v>
      </c>
      <c r="D23" s="117"/>
      <c r="E23" s="165">
        <v>11</v>
      </c>
      <c r="F23" s="210"/>
      <c r="G23" s="209"/>
      <c r="H23" s="209"/>
      <c r="I23" s="209"/>
      <c r="J23" s="198">
        <f>'[2]Page 4'!$K$26</f>
        <v>0</v>
      </c>
      <c r="K23" s="138">
        <f>SUM(F23:I23)</f>
        <v>0</v>
      </c>
      <c r="L23" s="160">
        <v>11</v>
      </c>
    </row>
    <row r="24" spans="1:12" s="47" customFormat="1" ht="12.75">
      <c r="A24" s="249"/>
      <c r="B24" s="247" t="s">
        <v>226</v>
      </c>
      <c r="C24" s="247"/>
      <c r="D24" s="247"/>
      <c r="E24" s="145">
        <v>12</v>
      </c>
      <c r="F24" s="414">
        <f>SUM(F21:F23)</f>
        <v>0</v>
      </c>
      <c r="G24" s="414">
        <f>SUM(G21:G23)</f>
        <v>0</v>
      </c>
      <c r="H24" s="414">
        <f>SUM(H21:H23)</f>
        <v>0</v>
      </c>
      <c r="I24" s="414">
        <f>SUM(I21:I23)</f>
        <v>0</v>
      </c>
      <c r="J24" s="164">
        <f>SUM(J21:J23)</f>
        <v>0</v>
      </c>
      <c r="K24" s="413">
        <f>SUM(F24:I24)</f>
        <v>0</v>
      </c>
      <c r="L24" s="229">
        <v>12</v>
      </c>
    </row>
    <row r="25" spans="1:12" ht="12.75">
      <c r="A25" s="127" t="s">
        <v>227</v>
      </c>
      <c r="B25" s="166"/>
      <c r="C25" s="128"/>
      <c r="D25" s="128"/>
      <c r="E25" s="137">
        <v>13</v>
      </c>
      <c r="F25" s="164">
        <f>+F13+F18+F20+F24</f>
        <v>13649</v>
      </c>
      <c r="G25" s="164">
        <f>+G13+G18+G20+G24</f>
        <v>1111</v>
      </c>
      <c r="H25" s="164">
        <f>+H13+H18+H20+H24</f>
        <v>10764</v>
      </c>
      <c r="I25" s="164">
        <f>+I13+I18+I20+I24</f>
        <v>416</v>
      </c>
      <c r="J25" s="164">
        <f>J13+J18+J19+J24</f>
        <v>26571</v>
      </c>
      <c r="K25" s="164">
        <f>+K13+K18+K19+K24</f>
        <v>25940</v>
      </c>
      <c r="L25" s="160">
        <v>13</v>
      </c>
    </row>
    <row r="26" spans="1:12" ht="12.75">
      <c r="A26" s="550" t="s">
        <v>248</v>
      </c>
      <c r="B26" s="551"/>
      <c r="C26" s="551"/>
      <c r="D26" s="551"/>
      <c r="E26" s="137">
        <v>14</v>
      </c>
      <c r="F26" s="164">
        <f>'Page 3'!F23+'Page 3'!F40+F25</f>
        <v>69694</v>
      </c>
      <c r="G26" s="164">
        <f>'Page 3'!G23+'Page 3'!G40+G25</f>
        <v>5115</v>
      </c>
      <c r="H26" s="164">
        <f>H25</f>
        <v>10764</v>
      </c>
      <c r="I26" s="164">
        <f>I25</f>
        <v>416</v>
      </c>
      <c r="J26" s="164">
        <f>J25+'Page 3'!H23+'Page 3'!H40</f>
        <v>106497</v>
      </c>
      <c r="K26" s="164">
        <f>K25+'Page 3'!I23+'Page 3'!I40</f>
        <v>85989</v>
      </c>
      <c r="L26" s="229">
        <v>14</v>
      </c>
    </row>
    <row r="27" spans="1:9" ht="26.25" customHeight="1">
      <c r="A27" s="173"/>
      <c r="B27" s="173"/>
      <c r="C27" s="173"/>
      <c r="D27" s="173"/>
      <c r="E27" s="173"/>
      <c r="F27" s="173"/>
      <c r="G27" s="173"/>
      <c r="H27" s="173"/>
      <c r="I27" s="173"/>
    </row>
    <row r="28" spans="1:12" ht="12.75">
      <c r="A28" s="543" t="s">
        <v>215</v>
      </c>
      <c r="B28" s="544"/>
      <c r="C28" s="544"/>
      <c r="D28" s="544"/>
      <c r="E28" s="545"/>
      <c r="F28" s="187" t="s">
        <v>218</v>
      </c>
      <c r="G28" s="188"/>
      <c r="H28" s="189"/>
      <c r="I28" s="36"/>
      <c r="J28" s="2"/>
      <c r="K28" s="2"/>
      <c r="L28" s="22"/>
    </row>
    <row r="29" spans="1:12" ht="12.75">
      <c r="A29" s="546"/>
      <c r="B29" s="547"/>
      <c r="C29" s="547"/>
      <c r="D29" s="547"/>
      <c r="E29" s="547"/>
      <c r="F29" s="190"/>
      <c r="G29" s="191" t="s">
        <v>453</v>
      </c>
      <c r="H29" s="190"/>
      <c r="I29" s="36"/>
      <c r="J29" s="2"/>
      <c r="K29" s="2"/>
      <c r="L29" s="22"/>
    </row>
    <row r="30" spans="1:12" ht="12.75">
      <c r="A30" s="548"/>
      <c r="B30" s="549"/>
      <c r="C30" s="549"/>
      <c r="D30" s="549"/>
      <c r="E30" s="549"/>
      <c r="F30" s="32" t="s">
        <v>452</v>
      </c>
      <c r="G30" s="186" t="s">
        <v>219</v>
      </c>
      <c r="H30" s="32" t="s">
        <v>454</v>
      </c>
      <c r="I30" s="174"/>
      <c r="J30" s="22"/>
      <c r="K30" s="22"/>
      <c r="L30" s="22"/>
    </row>
    <row r="31" spans="1:12" ht="12.75">
      <c r="A31" s="175" t="s">
        <v>229</v>
      </c>
      <c r="B31" s="176"/>
      <c r="C31" s="176"/>
      <c r="D31" s="176"/>
      <c r="E31" s="179">
        <v>15</v>
      </c>
      <c r="F31" s="258">
        <v>9228</v>
      </c>
      <c r="G31" s="258">
        <v>59557</v>
      </c>
      <c r="H31" s="258">
        <v>19972</v>
      </c>
      <c r="I31" s="177">
        <v>15</v>
      </c>
      <c r="J31" s="2"/>
      <c r="K31" s="42"/>
      <c r="L31" s="42"/>
    </row>
    <row r="32" spans="1:12" ht="12.75">
      <c r="A32" s="178" t="s">
        <v>216</v>
      </c>
      <c r="B32" s="36"/>
      <c r="C32" s="36"/>
      <c r="D32" s="36"/>
      <c r="F32" s="365"/>
      <c r="G32" s="365"/>
      <c r="H32" s="365"/>
      <c r="I32" s="177"/>
      <c r="J32" s="2"/>
      <c r="K32" s="42"/>
      <c r="L32" s="42"/>
    </row>
    <row r="33" spans="1:12" ht="12.75">
      <c r="A33" s="178"/>
      <c r="B33" s="36" t="s">
        <v>221</v>
      </c>
      <c r="C33" s="36"/>
      <c r="D33" s="36"/>
      <c r="E33" s="179">
        <v>16</v>
      </c>
      <c r="F33" s="366"/>
      <c r="G33" s="366"/>
      <c r="H33" s="366"/>
      <c r="I33" s="180">
        <v>16</v>
      </c>
      <c r="J33" s="2"/>
      <c r="K33" s="172"/>
      <c r="L33" s="42"/>
    </row>
    <row r="34" spans="1:9" ht="12.75">
      <c r="A34" s="178"/>
      <c r="B34" s="36" t="s">
        <v>214</v>
      </c>
      <c r="C34" s="36"/>
      <c r="D34" s="36"/>
      <c r="E34" s="179">
        <v>17</v>
      </c>
      <c r="F34" s="184"/>
      <c r="G34" s="184"/>
      <c r="H34" s="184"/>
      <c r="I34" s="180">
        <v>17</v>
      </c>
    </row>
    <row r="35" spans="1:9" ht="12.75">
      <c r="A35" s="178" t="s">
        <v>249</v>
      </c>
      <c r="B35" s="36"/>
      <c r="C35" s="36"/>
      <c r="D35" s="36"/>
      <c r="E35" s="179">
        <v>18</v>
      </c>
      <c r="F35" s="183">
        <v>17633</v>
      </c>
      <c r="G35" s="183">
        <v>35263</v>
      </c>
      <c r="H35" s="183">
        <v>35263</v>
      </c>
      <c r="I35" s="180">
        <v>18</v>
      </c>
    </row>
    <row r="36" spans="1:9" ht="12.75">
      <c r="A36" s="181" t="s">
        <v>250</v>
      </c>
      <c r="B36" s="36"/>
      <c r="C36" s="36"/>
      <c r="D36" s="36"/>
      <c r="E36" s="179">
        <v>19</v>
      </c>
      <c r="F36" s="183">
        <f>F31+F35</f>
        <v>26861</v>
      </c>
      <c r="G36" s="183">
        <f>G31+G35</f>
        <v>94820</v>
      </c>
      <c r="H36" s="183">
        <f>H31+H35</f>
        <v>55235</v>
      </c>
      <c r="I36" s="180">
        <v>19</v>
      </c>
    </row>
    <row r="37" spans="1:9" ht="12.75">
      <c r="A37" s="181" t="s">
        <v>457</v>
      </c>
      <c r="B37" s="36"/>
      <c r="C37" s="36"/>
      <c r="D37" s="36"/>
      <c r="E37" s="179">
        <v>20</v>
      </c>
      <c r="F37" s="183">
        <f>'Page 3'!I23</f>
        <v>15453</v>
      </c>
      <c r="G37" s="183">
        <f>'Page 3'!I40</f>
        <v>44596</v>
      </c>
      <c r="H37" s="183">
        <f>K25</f>
        <v>25940</v>
      </c>
      <c r="I37" s="180">
        <v>20</v>
      </c>
    </row>
    <row r="38" spans="1:9" ht="12.75">
      <c r="A38" s="182" t="s">
        <v>265</v>
      </c>
      <c r="B38" s="171"/>
      <c r="C38" s="171"/>
      <c r="D38" s="171"/>
      <c r="E38" s="230">
        <v>21</v>
      </c>
      <c r="F38" s="183">
        <f>F36-F37</f>
        <v>11408</v>
      </c>
      <c r="G38" s="183">
        <f>G36-G37</f>
        <v>50224</v>
      </c>
      <c r="H38" s="183">
        <f>H36-H37</f>
        <v>29295</v>
      </c>
      <c r="I38" s="180">
        <v>21</v>
      </c>
    </row>
    <row r="39" spans="1:9" ht="12.75">
      <c r="A39" s="36"/>
      <c r="B39" s="36"/>
      <c r="C39" s="36"/>
      <c r="D39" s="36"/>
      <c r="E39" s="36"/>
      <c r="F39" s="173"/>
      <c r="G39" s="173"/>
      <c r="H39" s="173"/>
      <c r="I39" s="173"/>
    </row>
    <row r="40" spans="1:9" ht="12.75">
      <c r="A40" s="36"/>
      <c r="B40" s="36"/>
      <c r="C40" s="36"/>
      <c r="D40" s="36"/>
      <c r="E40" s="36"/>
      <c r="F40" s="173"/>
      <c r="G40" s="173"/>
      <c r="H40" s="173"/>
      <c r="I40" s="173"/>
    </row>
  </sheetData>
  <sheetProtection formatCells="0" formatColumns="0" formatRows="0"/>
  <mergeCells count="16">
    <mergeCell ref="A4:K4"/>
    <mergeCell ref="D1:E1"/>
    <mergeCell ref="H5:H7"/>
    <mergeCell ref="J5:K5"/>
    <mergeCell ref="K1:L1"/>
    <mergeCell ref="J8:J10"/>
    <mergeCell ref="K21:K22"/>
    <mergeCell ref="K8:K10"/>
    <mergeCell ref="E19:E20"/>
    <mergeCell ref="J14:J15"/>
    <mergeCell ref="K14:K15"/>
    <mergeCell ref="A28:E30"/>
    <mergeCell ref="A26:D26"/>
    <mergeCell ref="J19:J20"/>
    <mergeCell ref="K19:K20"/>
    <mergeCell ref="J21:J22"/>
  </mergeCells>
  <printOptions horizontalCentered="1"/>
  <pageMargins left="1" right="0.25" top="0.5" bottom="0.25" header="0.5" footer="0.15"/>
  <pageSetup horizontalDpi="600" verticalDpi="600" orientation="landscape" paperSize="5" r:id="rId1"/>
  <headerFooter alignWithMargins="0">
    <oddFooter>&amp;LRev. 8/12&amp;CFY 2012&amp;RPage 4 of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showGridLines="0" workbookViewId="0" topLeftCell="A1">
      <selection activeCell="L31" sqref="L31"/>
    </sheetView>
  </sheetViews>
  <sheetFormatPr defaultColWidth="8.83203125" defaultRowHeight="12.75"/>
  <cols>
    <col min="1" max="1" width="1.83203125" style="3" customWidth="1"/>
    <col min="2" max="2" width="20.33203125" style="3" customWidth="1"/>
    <col min="3" max="3" width="15.5" style="3" customWidth="1"/>
    <col min="4" max="4" width="20.16015625" style="3" customWidth="1"/>
    <col min="5" max="5" width="3.33203125" style="3" customWidth="1"/>
    <col min="6" max="9" width="15.33203125" style="3" customWidth="1"/>
    <col min="10" max="10" width="2.33203125" style="3" customWidth="1"/>
    <col min="11" max="13" width="15.33203125" style="3" customWidth="1"/>
    <col min="14" max="16384" width="8.83203125" style="3" customWidth="1"/>
  </cols>
  <sheetData>
    <row r="1" spans="1:13" ht="12.75" customHeight="1">
      <c r="A1" s="108" t="s">
        <v>0</v>
      </c>
      <c r="B1" s="109"/>
      <c r="C1" s="556" t="str">
        <f>'Cover Page'!D1</f>
        <v>Premier Charter High School</v>
      </c>
      <c r="D1" s="556"/>
      <c r="F1" s="114"/>
      <c r="G1" s="113" t="s">
        <v>180</v>
      </c>
      <c r="H1" s="556" t="str">
        <f>'Cover Page'!M1</f>
        <v>Maricopa</v>
      </c>
      <c r="I1" s="556"/>
      <c r="J1" s="114"/>
      <c r="K1" s="113"/>
      <c r="L1" s="113" t="s">
        <v>174</v>
      </c>
      <c r="M1" s="115" t="str">
        <f>'Cover Page'!R1</f>
        <v>078939000</v>
      </c>
    </row>
    <row r="2" spans="1:12" ht="12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7"/>
      <c r="L2" s="117"/>
    </row>
    <row r="3" spans="1:12" ht="12.75" customHeight="1">
      <c r="A3" s="155"/>
      <c r="B3" s="156"/>
      <c r="C3" s="156"/>
      <c r="D3" s="156"/>
      <c r="E3" s="156"/>
      <c r="F3" s="334" t="s">
        <v>3</v>
      </c>
      <c r="G3" s="158" t="s">
        <v>232</v>
      </c>
      <c r="H3" s="532" t="s">
        <v>182</v>
      </c>
      <c r="I3" s="533"/>
      <c r="J3" s="114"/>
      <c r="K3" s="109"/>
      <c r="L3" s="109"/>
    </row>
    <row r="4" spans="1:12" ht="12.75" customHeight="1">
      <c r="A4" s="123" t="s">
        <v>133</v>
      </c>
      <c r="B4" s="117"/>
      <c r="C4" s="117"/>
      <c r="D4" s="117"/>
      <c r="E4" s="117"/>
      <c r="F4" s="126" t="s">
        <v>230</v>
      </c>
      <c r="G4" s="125" t="s">
        <v>231</v>
      </c>
      <c r="H4" s="158"/>
      <c r="I4" s="211"/>
      <c r="J4" s="114"/>
      <c r="K4" s="109"/>
      <c r="L4" s="109"/>
    </row>
    <row r="5" spans="1:11" ht="12.75" customHeight="1">
      <c r="A5" s="127"/>
      <c r="B5" s="128"/>
      <c r="C5" s="128"/>
      <c r="D5" s="128"/>
      <c r="E5" s="128"/>
      <c r="F5" s="131">
        <v>1000</v>
      </c>
      <c r="G5" s="130">
        <v>2000</v>
      </c>
      <c r="H5" s="130" t="s">
        <v>201</v>
      </c>
      <c r="I5" s="212" t="s">
        <v>202</v>
      </c>
      <c r="J5" s="114"/>
      <c r="K5" s="109"/>
    </row>
    <row r="6" spans="1:11" ht="12.75" customHeight="1">
      <c r="A6" s="200" t="s">
        <v>228</v>
      </c>
      <c r="B6" s="156"/>
      <c r="C6" s="156"/>
      <c r="D6" s="156"/>
      <c r="E6" s="201"/>
      <c r="F6" s="364"/>
      <c r="G6" s="364"/>
      <c r="H6" s="562">
        <f>'[2]Page 4'!$H$36</f>
        <v>0</v>
      </c>
      <c r="I6" s="562">
        <f>SUM(F7:G7)</f>
        <v>0</v>
      </c>
      <c r="J6" s="388"/>
      <c r="K6" s="109"/>
    </row>
    <row r="7" spans="1:11" ht="12.75" customHeight="1">
      <c r="A7" s="133"/>
      <c r="B7" s="117" t="s">
        <v>233</v>
      </c>
      <c r="C7" s="117"/>
      <c r="D7" s="117"/>
      <c r="E7" s="165">
        <v>1</v>
      </c>
      <c r="F7" s="376"/>
      <c r="G7" s="376"/>
      <c r="H7" s="563"/>
      <c r="I7" s="563"/>
      <c r="J7" s="199">
        <v>1</v>
      </c>
      <c r="K7" s="117"/>
    </row>
    <row r="8" spans="1:11" ht="12.75" customHeight="1">
      <c r="A8" s="133"/>
      <c r="B8" s="117" t="s">
        <v>234</v>
      </c>
      <c r="C8" s="117"/>
      <c r="D8" s="117"/>
      <c r="E8" s="165">
        <v>2</v>
      </c>
      <c r="F8" s="335"/>
      <c r="G8" s="398"/>
      <c r="H8" s="164">
        <f>'[2]Page 4'!$H$37</f>
        <v>0</v>
      </c>
      <c r="I8" s="159">
        <f>SUM(F8:G8)</f>
        <v>0</v>
      </c>
      <c r="J8" s="199">
        <v>2</v>
      </c>
      <c r="K8" s="117"/>
    </row>
    <row r="9" spans="1:11" ht="12.75" customHeight="1">
      <c r="A9" s="133"/>
      <c r="B9" s="117" t="s">
        <v>403</v>
      </c>
      <c r="C9" s="117"/>
      <c r="D9" s="117"/>
      <c r="E9" s="165">
        <v>3</v>
      </c>
      <c r="F9" s="335"/>
      <c r="G9" s="208"/>
      <c r="H9" s="164">
        <f>'[2]Page 4'!$H$38</f>
        <v>0</v>
      </c>
      <c r="I9" s="159">
        <f>SUM(F9:G9)</f>
        <v>0</v>
      </c>
      <c r="J9" s="199">
        <v>3</v>
      </c>
      <c r="K9" s="117"/>
    </row>
    <row r="10" spans="1:11" ht="12.75" customHeight="1">
      <c r="A10" s="133"/>
      <c r="B10" s="117" t="s">
        <v>404</v>
      </c>
      <c r="C10" s="117"/>
      <c r="D10" s="117"/>
      <c r="E10" s="165">
        <v>4</v>
      </c>
      <c r="F10" s="335"/>
      <c r="G10" s="208">
        <v>13717</v>
      </c>
      <c r="H10" s="164">
        <v>13395</v>
      </c>
      <c r="I10" s="159">
        <f>SUM(F10:G10)</f>
        <v>13717</v>
      </c>
      <c r="J10" s="199">
        <v>4</v>
      </c>
      <c r="K10" s="117"/>
    </row>
    <row r="11" spans="1:11" ht="12.75" customHeight="1">
      <c r="A11" s="127" t="s">
        <v>390</v>
      </c>
      <c r="B11" s="8"/>
      <c r="C11" s="128"/>
      <c r="D11" s="128"/>
      <c r="E11" s="163">
        <v>5</v>
      </c>
      <c r="F11" s="336">
        <f>SUM(F6:F10)</f>
        <v>0</v>
      </c>
      <c r="G11" s="159">
        <f>SUM(G6:G10)</f>
        <v>13717</v>
      </c>
      <c r="H11" s="159">
        <f>SUM(H6:H10)</f>
        <v>13395</v>
      </c>
      <c r="I11" s="159">
        <f>SUM(I6:I10)</f>
        <v>13717</v>
      </c>
      <c r="J11" s="199">
        <v>5</v>
      </c>
      <c r="K11" s="117"/>
    </row>
    <row r="12" spans="1:12" ht="12.7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11"/>
      <c r="L12" s="109"/>
    </row>
    <row r="13" spans="1:11" ht="12.75" customHeight="1">
      <c r="A13" s="175"/>
      <c r="B13" s="176"/>
      <c r="C13" s="176"/>
      <c r="D13" s="176"/>
      <c r="E13" s="214"/>
      <c r="F13" s="215"/>
      <c r="G13" s="173"/>
      <c r="H13" s="173"/>
      <c r="K13" s="109"/>
    </row>
    <row r="14" spans="1:11" ht="12.75" customHeight="1">
      <c r="A14" s="92" t="s">
        <v>247</v>
      </c>
      <c r="B14" s="171"/>
      <c r="C14" s="171"/>
      <c r="D14" s="171"/>
      <c r="E14" s="341"/>
      <c r="F14" s="337" t="s">
        <v>202</v>
      </c>
      <c r="G14" s="173"/>
      <c r="H14" s="173"/>
      <c r="K14" s="109"/>
    </row>
    <row r="15" spans="1:10" ht="12.75" customHeight="1">
      <c r="A15" s="332" t="s">
        <v>229</v>
      </c>
      <c r="B15" s="22"/>
      <c r="C15" s="2"/>
      <c r="D15" s="202"/>
      <c r="E15" s="231">
        <v>6</v>
      </c>
      <c r="F15" s="361">
        <v>13395</v>
      </c>
      <c r="G15" s="199"/>
      <c r="I15" s="161"/>
      <c r="J15" s="161"/>
    </row>
    <row r="16" spans="1:10" ht="12.75" customHeight="1">
      <c r="A16" s="204" t="s">
        <v>216</v>
      </c>
      <c r="B16" s="42"/>
      <c r="C16" s="2"/>
      <c r="D16" s="202"/>
      <c r="E16" s="231">
        <v>7</v>
      </c>
      <c r="F16" s="338">
        <v>10694</v>
      </c>
      <c r="G16" s="199"/>
      <c r="I16" s="161"/>
      <c r="J16" s="161"/>
    </row>
    <row r="17" spans="1:10" ht="12.75" customHeight="1">
      <c r="A17" s="204" t="s">
        <v>235</v>
      </c>
      <c r="B17" s="42"/>
      <c r="C17" s="2"/>
      <c r="D17" s="202"/>
      <c r="E17" s="231">
        <v>8</v>
      </c>
      <c r="F17" s="339">
        <f>SUM(F15:F16)</f>
        <v>24089</v>
      </c>
      <c r="G17" s="199"/>
      <c r="I17" s="161"/>
      <c r="J17" s="161"/>
    </row>
    <row r="18" spans="1:10" ht="12.75" customHeight="1">
      <c r="A18" s="205" t="s">
        <v>372</v>
      </c>
      <c r="B18" s="2"/>
      <c r="C18" s="2"/>
      <c r="D18" s="202"/>
      <c r="E18" s="231">
        <v>9</v>
      </c>
      <c r="F18" s="340">
        <v>13717</v>
      </c>
      <c r="G18" s="199"/>
      <c r="I18" s="161"/>
      <c r="J18" s="161"/>
    </row>
    <row r="19" spans="1:7" ht="12.75" customHeight="1">
      <c r="A19" s="206" t="s">
        <v>236</v>
      </c>
      <c r="B19" s="171"/>
      <c r="C19" s="8"/>
      <c r="D19" s="203"/>
      <c r="E19" s="232">
        <v>10</v>
      </c>
      <c r="F19" s="340">
        <f>F17-F18</f>
        <v>10372</v>
      </c>
      <c r="G19" s="199"/>
    </row>
    <row r="20" spans="1:8" ht="12.75" customHeight="1">
      <c r="A20" s="306"/>
      <c r="B20" s="36"/>
      <c r="C20" s="2"/>
      <c r="D20" s="202"/>
      <c r="E20" s="231"/>
      <c r="F20" s="307"/>
      <c r="G20" s="307"/>
      <c r="H20" s="199"/>
    </row>
    <row r="21" spans="1:8" ht="12.75" customHeight="1">
      <c r="A21" s="306"/>
      <c r="B21" s="36"/>
      <c r="C21" s="2"/>
      <c r="D21" s="202"/>
      <c r="E21" s="231"/>
      <c r="F21" s="307"/>
      <c r="G21" s="307"/>
      <c r="H21" s="199"/>
    </row>
    <row r="22" spans="1:8" ht="12.75" customHeight="1">
      <c r="A22" s="306"/>
      <c r="B22" s="36"/>
      <c r="C22" s="2"/>
      <c r="D22" s="202"/>
      <c r="E22" s="231"/>
      <c r="F22" s="307"/>
      <c r="G22" s="307"/>
      <c r="H22" s="199"/>
    </row>
    <row r="23" spans="1:8" ht="12.75" customHeight="1">
      <c r="A23" s="306"/>
      <c r="B23" s="36"/>
      <c r="C23" s="2"/>
      <c r="D23" s="202"/>
      <c r="E23" s="231"/>
      <c r="F23" s="307"/>
      <c r="G23" s="307"/>
      <c r="H23" s="199"/>
    </row>
    <row r="24" spans="1:8" ht="12.75" customHeight="1">
      <c r="A24" s="306"/>
      <c r="B24" s="36"/>
      <c r="C24" s="2"/>
      <c r="D24" s="202"/>
      <c r="E24" s="231"/>
      <c r="F24" s="307"/>
      <c r="G24" s="307"/>
      <c r="H24" s="199"/>
    </row>
    <row r="25" spans="1:8" ht="12.75" customHeight="1">
      <c r="A25" s="306"/>
      <c r="B25" s="36"/>
      <c r="C25" s="2"/>
      <c r="D25" s="202"/>
      <c r="E25" s="231"/>
      <c r="F25" s="307"/>
      <c r="G25" s="307"/>
      <c r="H25" s="199"/>
    </row>
    <row r="26" spans="1:8" ht="12.75" customHeight="1">
      <c r="A26" s="306"/>
      <c r="B26" s="36"/>
      <c r="C26" s="2"/>
      <c r="D26" s="202"/>
      <c r="E26" s="231"/>
      <c r="F26" s="307"/>
      <c r="G26" s="307"/>
      <c r="H26" s="199"/>
    </row>
    <row r="27" spans="1:12" ht="12.75" customHeight="1">
      <c r="A27" s="2"/>
      <c r="B27" s="2"/>
      <c r="C27" s="36"/>
      <c r="D27" s="36"/>
      <c r="E27" s="36"/>
      <c r="F27" s="174"/>
      <c r="G27" s="174"/>
      <c r="H27" s="174"/>
      <c r="I27" s="174"/>
      <c r="J27" s="174"/>
      <c r="K27" s="174"/>
      <c r="L27" s="174"/>
    </row>
    <row r="28" spans="1:12" ht="12.75" customHeight="1">
      <c r="A28" s="36"/>
      <c r="B28" s="2"/>
      <c r="C28" s="2"/>
      <c r="D28" s="36"/>
      <c r="E28" s="36"/>
      <c r="F28" s="353"/>
      <c r="G28" s="353"/>
      <c r="H28" s="353"/>
      <c r="I28" s="353"/>
      <c r="J28" s="353"/>
      <c r="K28" s="354"/>
      <c r="L28" s="349"/>
    </row>
    <row r="29" spans="1:13" ht="24.75" customHeight="1">
      <c r="A29" s="1" t="s">
        <v>365</v>
      </c>
      <c r="F29" s="264"/>
      <c r="G29" s="307"/>
      <c r="H29" s="199"/>
      <c r="L29" s="304" t="s">
        <v>366</v>
      </c>
      <c r="M29" s="304" t="s">
        <v>367</v>
      </c>
    </row>
    <row r="30" spans="1:13" ht="12.75" customHeight="1">
      <c r="A30" s="269" t="s">
        <v>349</v>
      </c>
      <c r="B30" s="47"/>
      <c r="C30" s="47"/>
      <c r="D30" s="47"/>
      <c r="J30" s="268"/>
      <c r="K30" s="268" t="s">
        <v>53</v>
      </c>
      <c r="L30" s="76">
        <v>1012</v>
      </c>
      <c r="M30" s="76"/>
    </row>
    <row r="31" spans="1:13" ht="12.75" customHeight="1">
      <c r="A31" s="269" t="s">
        <v>350</v>
      </c>
      <c r="B31" s="47"/>
      <c r="C31" s="47"/>
      <c r="D31" s="47"/>
      <c r="J31" s="268"/>
      <c r="K31" s="268" t="s">
        <v>53</v>
      </c>
      <c r="L31" s="352"/>
      <c r="M31" s="352"/>
    </row>
    <row r="32" spans="1:13" ht="12.75" customHeight="1">
      <c r="A32" s="269" t="s">
        <v>351</v>
      </c>
      <c r="B32" s="47"/>
      <c r="C32" s="47"/>
      <c r="D32" s="47"/>
      <c r="J32" s="268"/>
      <c r="K32" s="268" t="s">
        <v>53</v>
      </c>
      <c r="L32" s="76"/>
      <c r="M32" s="76"/>
    </row>
    <row r="33" spans="1:13" ht="12.75" customHeight="1">
      <c r="A33" s="269" t="s">
        <v>352</v>
      </c>
      <c r="B33" s="47"/>
      <c r="C33" s="47"/>
      <c r="D33" s="47"/>
      <c r="J33" s="268"/>
      <c r="K33" s="268" t="s">
        <v>53</v>
      </c>
      <c r="L33" s="352"/>
      <c r="M33" s="352"/>
    </row>
    <row r="34" spans="1:13" ht="12.75" customHeight="1">
      <c r="A34" s="269" t="s">
        <v>368</v>
      </c>
      <c r="B34" s="47"/>
      <c r="C34" s="47"/>
      <c r="D34" s="47"/>
      <c r="J34" s="268"/>
      <c r="K34" s="268" t="s">
        <v>53</v>
      </c>
      <c r="L34" s="352"/>
      <c r="M34" s="352"/>
    </row>
    <row r="35" spans="1:12" ht="11.25" customHeight="1">
      <c r="A35" s="343"/>
      <c r="B35" s="2"/>
      <c r="C35" s="224"/>
      <c r="D35" s="174"/>
      <c r="E35" s="224"/>
      <c r="F35" s="344"/>
      <c r="G35" s="344"/>
      <c r="H35" s="2"/>
      <c r="I35" s="2"/>
      <c r="J35" s="2"/>
      <c r="K35" s="2"/>
      <c r="L35" s="2"/>
    </row>
    <row r="36" spans="1:12" ht="11.25" customHeight="1">
      <c r="A36" s="345"/>
      <c r="B36" s="331"/>
      <c r="C36" s="331"/>
      <c r="D36" s="333"/>
      <c r="E36" s="331"/>
      <c r="F36" s="355"/>
      <c r="G36" s="356"/>
      <c r="H36" s="346"/>
      <c r="I36" s="2"/>
      <c r="J36" s="2"/>
      <c r="K36" s="2"/>
      <c r="L36" s="2"/>
    </row>
    <row r="37" spans="1:12" ht="11.25" customHeight="1">
      <c r="A37" s="345"/>
      <c r="B37" s="331"/>
      <c r="C37" s="331"/>
      <c r="D37" s="333"/>
      <c r="E37" s="331"/>
      <c r="F37" s="355"/>
      <c r="G37" s="356"/>
      <c r="H37" s="346"/>
      <c r="I37" s="2"/>
      <c r="J37" s="2"/>
      <c r="K37" s="2"/>
      <c r="L37" s="2"/>
    </row>
    <row r="38" spans="1:12" ht="11.25" customHeight="1">
      <c r="A38" s="345"/>
      <c r="B38" s="331"/>
      <c r="C38" s="331"/>
      <c r="D38" s="333"/>
      <c r="E38" s="331"/>
      <c r="F38" s="355"/>
      <c r="G38" s="356"/>
      <c r="H38" s="346"/>
      <c r="I38" s="2"/>
      <c r="J38" s="2"/>
      <c r="K38" s="2"/>
      <c r="L38" s="2"/>
    </row>
    <row r="39" spans="1:12" ht="11.25" customHeight="1">
      <c r="A39" s="345"/>
      <c r="B39" s="331"/>
      <c r="C39" s="331"/>
      <c r="D39" s="333"/>
      <c r="E39" s="331"/>
      <c r="F39" s="355"/>
      <c r="G39" s="356"/>
      <c r="H39" s="346"/>
      <c r="I39" s="2"/>
      <c r="J39" s="2"/>
      <c r="K39" s="2"/>
      <c r="L39" s="2"/>
    </row>
    <row r="40" spans="1:12" ht="11.25" customHeight="1">
      <c r="A40" s="345"/>
      <c r="B40" s="331"/>
      <c r="C40" s="331"/>
      <c r="D40" s="333"/>
      <c r="E40" s="331"/>
      <c r="F40" s="355"/>
      <c r="G40" s="356"/>
      <c r="H40" s="346"/>
      <c r="I40" s="2"/>
      <c r="J40" s="2"/>
      <c r="K40" s="2"/>
      <c r="L40" s="2"/>
    </row>
    <row r="41" spans="1:12" ht="11.25" customHeight="1">
      <c r="A41" s="345"/>
      <c r="B41" s="36"/>
      <c r="C41" s="36"/>
      <c r="D41" s="347"/>
      <c r="E41" s="36"/>
      <c r="F41" s="348"/>
      <c r="G41" s="348"/>
      <c r="H41" s="342"/>
      <c r="I41" s="2"/>
      <c r="J41" s="2"/>
      <c r="K41" s="2"/>
      <c r="L41" s="2"/>
    </row>
  </sheetData>
  <sheetProtection formatCells="0" formatColumns="0" formatRows="0"/>
  <mergeCells count="5">
    <mergeCell ref="H6:H7"/>
    <mergeCell ref="I6:I7"/>
    <mergeCell ref="H1:I1"/>
    <mergeCell ref="H3:I3"/>
    <mergeCell ref="C1:D1"/>
  </mergeCells>
  <printOptions horizontalCentered="1"/>
  <pageMargins left="1" right="0.5" top="0.5" bottom="0.5" header="0.5" footer="0.15"/>
  <pageSetup horizontalDpi="300" verticalDpi="300" orientation="landscape" paperSize="5" r:id="rId1"/>
  <headerFooter alignWithMargins="0">
    <oddFooter>&amp;LRev. 8/12&amp;CFY 2012&amp;RPage 5 of 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8"/>
  <sheetViews>
    <sheetView showGridLines="0" workbookViewId="0" topLeftCell="A1">
      <selection activeCell="D16" sqref="D15:D16"/>
    </sheetView>
  </sheetViews>
  <sheetFormatPr defaultColWidth="9.33203125" defaultRowHeight="12.75"/>
  <cols>
    <col min="1" max="1" width="1.83203125" style="0" customWidth="1"/>
    <col min="2" max="2" width="2.16015625" style="0" customWidth="1"/>
    <col min="3" max="3" width="17.16015625" style="0" customWidth="1"/>
    <col min="4" max="4" width="22.66015625" style="0" customWidth="1"/>
    <col min="5" max="5" width="4.66015625" style="0" bestFit="1" customWidth="1"/>
    <col min="6" max="9" width="12.83203125" style="0" customWidth="1"/>
    <col min="10" max="10" width="14.83203125" style="0" customWidth="1"/>
    <col min="11" max="15" width="12.83203125" style="0" customWidth="1"/>
    <col min="16" max="16" width="3.66015625" style="0" bestFit="1" customWidth="1"/>
  </cols>
  <sheetData>
    <row r="1" spans="1:16" ht="12" customHeight="1">
      <c r="A1" s="305" t="s">
        <v>0</v>
      </c>
      <c r="B1" s="36"/>
      <c r="C1" s="36"/>
      <c r="D1" s="581" t="str">
        <f>'Cover Page'!D1</f>
        <v>Premier Charter High School</v>
      </c>
      <c r="E1" s="581"/>
      <c r="F1" s="174"/>
      <c r="G1" s="174"/>
      <c r="H1" s="36"/>
      <c r="I1" s="107" t="s">
        <v>180</v>
      </c>
      <c r="J1" s="581" t="str">
        <f>'Cover Page'!M1</f>
        <v>Maricopa</v>
      </c>
      <c r="K1" s="581"/>
      <c r="L1" s="36"/>
      <c r="M1" s="107" t="s">
        <v>174</v>
      </c>
      <c r="N1" s="107"/>
      <c r="O1" s="262" t="str">
        <f>'Cover Page'!R1</f>
        <v>078939000</v>
      </c>
      <c r="P1" s="36"/>
    </row>
    <row r="2" spans="1:16" ht="12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36"/>
      <c r="L2" s="36"/>
      <c r="M2" s="36"/>
      <c r="N2" s="36"/>
      <c r="O2" s="36"/>
      <c r="P2" s="36"/>
    </row>
    <row r="3" spans="1:16" ht="12" customHeight="1">
      <c r="A3" s="213"/>
      <c r="B3" s="176"/>
      <c r="C3" s="176"/>
      <c r="D3" s="176"/>
      <c r="E3" s="214"/>
      <c r="F3" s="351" t="s">
        <v>358</v>
      </c>
      <c r="G3" s="214"/>
      <c r="H3" s="190"/>
      <c r="I3" s="329" t="s">
        <v>241</v>
      </c>
      <c r="J3" s="190" t="s">
        <v>240</v>
      </c>
      <c r="K3" s="214"/>
      <c r="L3" s="215"/>
      <c r="M3" s="569" t="s">
        <v>342</v>
      </c>
      <c r="N3" s="570"/>
      <c r="O3" s="29" t="s">
        <v>339</v>
      </c>
      <c r="P3" s="36"/>
    </row>
    <row r="4" spans="1:16" ht="12" customHeight="1">
      <c r="A4" s="216" t="s">
        <v>345</v>
      </c>
      <c r="B4" s="36"/>
      <c r="C4" s="36"/>
      <c r="D4" s="36"/>
      <c r="E4" s="217"/>
      <c r="F4" s="218" t="s">
        <v>340</v>
      </c>
      <c r="G4" s="302" t="s">
        <v>202</v>
      </c>
      <c r="H4" s="218" t="s">
        <v>183</v>
      </c>
      <c r="I4" s="300" t="s">
        <v>184</v>
      </c>
      <c r="J4" s="218" t="s">
        <v>231</v>
      </c>
      <c r="K4" s="302" t="s">
        <v>198</v>
      </c>
      <c r="L4" s="218" t="s">
        <v>242</v>
      </c>
      <c r="M4" s="219"/>
      <c r="N4" s="36"/>
      <c r="O4" s="218" t="s">
        <v>340</v>
      </c>
      <c r="P4" s="36"/>
    </row>
    <row r="5" spans="1:16" ht="12" customHeight="1">
      <c r="A5" s="308"/>
      <c r="B5" s="171"/>
      <c r="C5" s="171"/>
      <c r="D5" s="171"/>
      <c r="E5" s="220"/>
      <c r="F5" s="316" t="s">
        <v>341</v>
      </c>
      <c r="G5" s="311" t="s">
        <v>216</v>
      </c>
      <c r="H5" s="221">
        <v>6100</v>
      </c>
      <c r="I5" s="301">
        <v>6200</v>
      </c>
      <c r="J5" s="221" t="s">
        <v>34</v>
      </c>
      <c r="K5" s="303">
        <v>6600</v>
      </c>
      <c r="L5" s="221">
        <v>6800</v>
      </c>
      <c r="M5" s="312" t="s">
        <v>201</v>
      </c>
      <c r="N5" s="317" t="s">
        <v>202</v>
      </c>
      <c r="O5" s="316" t="s">
        <v>341</v>
      </c>
      <c r="P5" s="36"/>
    </row>
    <row r="6" spans="1:16" ht="11.25" customHeight="1">
      <c r="A6" s="278" t="s">
        <v>300</v>
      </c>
      <c r="B6" s="279"/>
      <c r="C6" s="279"/>
      <c r="D6" s="279"/>
      <c r="F6" s="567"/>
      <c r="G6" s="567"/>
      <c r="H6" s="576"/>
      <c r="I6" s="576"/>
      <c r="J6" s="576"/>
      <c r="K6" s="576"/>
      <c r="L6" s="576"/>
      <c r="M6" s="567"/>
      <c r="N6" s="314"/>
      <c r="O6" s="567"/>
      <c r="P6" s="36"/>
    </row>
    <row r="7" spans="1:16" ht="11.25" customHeight="1">
      <c r="A7" s="309" t="s">
        <v>216</v>
      </c>
      <c r="B7" s="224"/>
      <c r="C7" s="224"/>
      <c r="D7" s="224"/>
      <c r="E7" s="223"/>
      <c r="F7" s="568"/>
      <c r="G7" s="568"/>
      <c r="H7" s="577"/>
      <c r="I7" s="577"/>
      <c r="J7" s="577"/>
      <c r="K7" s="577"/>
      <c r="L7" s="577"/>
      <c r="M7" s="568"/>
      <c r="N7" s="315"/>
      <c r="O7" s="568"/>
      <c r="P7" s="36"/>
    </row>
    <row r="8" spans="1:16" ht="12" customHeight="1">
      <c r="A8" s="309"/>
      <c r="B8" s="224" t="s">
        <v>336</v>
      </c>
      <c r="C8" s="224"/>
      <c r="D8" s="224"/>
      <c r="E8" s="223">
        <v>1</v>
      </c>
      <c r="F8" s="313"/>
      <c r="G8" s="256"/>
      <c r="H8" s="313"/>
      <c r="I8" s="313"/>
      <c r="J8" s="313"/>
      <c r="K8" s="313"/>
      <c r="L8" s="313"/>
      <c r="M8" s="313"/>
      <c r="N8" s="313"/>
      <c r="O8" s="313"/>
      <c r="P8" s="177">
        <v>1</v>
      </c>
    </row>
    <row r="9" spans="1:16" ht="12" customHeight="1">
      <c r="A9" s="309"/>
      <c r="B9" s="224" t="s">
        <v>338</v>
      </c>
      <c r="C9" s="224"/>
      <c r="D9" s="224"/>
      <c r="E9" s="223">
        <v>2</v>
      </c>
      <c r="F9" s="313"/>
      <c r="G9" s="256"/>
      <c r="H9" s="313"/>
      <c r="I9" s="313"/>
      <c r="J9" s="313"/>
      <c r="K9" s="313"/>
      <c r="L9" s="313"/>
      <c r="M9" s="313"/>
      <c r="N9" s="313"/>
      <c r="O9" s="313"/>
      <c r="P9" s="177">
        <v>2</v>
      </c>
    </row>
    <row r="10" spans="1:16" ht="12" customHeight="1">
      <c r="A10" s="181" t="s">
        <v>337</v>
      </c>
      <c r="B10" s="224"/>
      <c r="C10" s="224"/>
      <c r="D10" s="224"/>
      <c r="E10" s="223">
        <v>3</v>
      </c>
      <c r="F10" s="313"/>
      <c r="G10" s="276">
        <f>SUM(G8:G9)</f>
        <v>0</v>
      </c>
      <c r="H10" s="313"/>
      <c r="I10" s="313"/>
      <c r="J10" s="313"/>
      <c r="K10" s="313"/>
      <c r="L10" s="313"/>
      <c r="M10" s="313"/>
      <c r="N10" s="313"/>
      <c r="O10" s="313"/>
      <c r="P10" s="177">
        <v>3</v>
      </c>
    </row>
    <row r="11" spans="1:16" ht="11.25" customHeight="1">
      <c r="A11" s="309" t="s">
        <v>133</v>
      </c>
      <c r="B11" s="224"/>
      <c r="C11" s="224"/>
      <c r="D11" s="224"/>
      <c r="E11" s="318"/>
      <c r="F11" s="379"/>
      <c r="G11" s="587"/>
      <c r="H11" s="365"/>
      <c r="I11" s="365"/>
      <c r="J11" s="365"/>
      <c r="K11" s="365"/>
      <c r="L11" s="365"/>
      <c r="M11" s="571">
        <f>'[2]Page 5'!$N$9</f>
        <v>0</v>
      </c>
      <c r="N11" s="591">
        <f>SUM(H13:L13)</f>
        <v>0</v>
      </c>
      <c r="O11" s="379"/>
      <c r="P11" s="36"/>
    </row>
    <row r="12" spans="1:16" ht="12" customHeight="1">
      <c r="A12" s="178" t="s">
        <v>347</v>
      </c>
      <c r="B12" s="36"/>
      <c r="C12" s="36"/>
      <c r="D12" s="36"/>
      <c r="F12" s="380"/>
      <c r="G12" s="588"/>
      <c r="H12" s="368"/>
      <c r="I12" s="368"/>
      <c r="J12" s="368"/>
      <c r="K12" s="368"/>
      <c r="L12" s="368"/>
      <c r="M12" s="590"/>
      <c r="N12" s="592"/>
      <c r="O12" s="380"/>
      <c r="P12" s="36"/>
    </row>
    <row r="13" spans="1:16" ht="12" customHeight="1">
      <c r="A13" s="178"/>
      <c r="B13" s="36" t="s">
        <v>243</v>
      </c>
      <c r="C13" s="36"/>
      <c r="D13" s="36"/>
      <c r="E13" s="318">
        <v>4</v>
      </c>
      <c r="F13" s="381"/>
      <c r="G13" s="589"/>
      <c r="H13" s="366"/>
      <c r="I13" s="366"/>
      <c r="J13" s="366"/>
      <c r="K13" s="366"/>
      <c r="L13" s="366"/>
      <c r="M13" s="572"/>
      <c r="N13" s="593"/>
      <c r="O13" s="381"/>
      <c r="P13" s="177">
        <v>4</v>
      </c>
    </row>
    <row r="14" spans="1:15" ht="12" customHeight="1">
      <c r="A14" s="178"/>
      <c r="B14" s="224" t="s">
        <v>200</v>
      </c>
      <c r="C14" s="36"/>
      <c r="D14" s="36"/>
      <c r="F14" s="382"/>
      <c r="G14" s="587"/>
      <c r="H14" s="365"/>
      <c r="I14" s="365"/>
      <c r="J14" s="365"/>
      <c r="K14" s="365"/>
      <c r="L14" s="365"/>
      <c r="M14" s="571">
        <f>'[2]Page 5'!$N$11</f>
        <v>0</v>
      </c>
      <c r="N14" s="591">
        <f>SUM(H15:L15)</f>
        <v>0</v>
      </c>
      <c r="O14" s="382"/>
    </row>
    <row r="15" spans="1:16" ht="12" customHeight="1">
      <c r="A15" s="178"/>
      <c r="B15" s="36"/>
      <c r="C15" s="36" t="s">
        <v>244</v>
      </c>
      <c r="D15" s="36"/>
      <c r="E15" s="223">
        <v>5</v>
      </c>
      <c r="F15" s="383"/>
      <c r="G15" s="589"/>
      <c r="H15" s="366"/>
      <c r="I15" s="366"/>
      <c r="J15" s="366"/>
      <c r="K15" s="366"/>
      <c r="L15" s="366"/>
      <c r="M15" s="572"/>
      <c r="N15" s="593"/>
      <c r="O15" s="383"/>
      <c r="P15" s="177">
        <v>5</v>
      </c>
    </row>
    <row r="16" spans="1:16" ht="12" customHeight="1">
      <c r="A16" s="178"/>
      <c r="B16" s="36"/>
      <c r="C16" s="36" t="s">
        <v>298</v>
      </c>
      <c r="D16" s="36"/>
      <c r="E16" s="318">
        <v>6</v>
      </c>
      <c r="F16" s="384"/>
      <c r="G16" s="320"/>
      <c r="H16" s="256"/>
      <c r="I16" s="256"/>
      <c r="J16" s="256"/>
      <c r="K16" s="256"/>
      <c r="L16" s="256"/>
      <c r="M16" s="275">
        <f>'[2]Page 5'!$N$12</f>
        <v>0</v>
      </c>
      <c r="N16" s="183">
        <f aca="true" t="shared" si="0" ref="N16:N21">SUM(H16:L16)</f>
        <v>0</v>
      </c>
      <c r="O16" s="384"/>
      <c r="P16" s="177">
        <v>6</v>
      </c>
    </row>
    <row r="17" spans="1:16" ht="12" customHeight="1">
      <c r="A17" s="178"/>
      <c r="B17" s="36"/>
      <c r="C17" s="36" t="s">
        <v>245</v>
      </c>
      <c r="D17" s="36"/>
      <c r="E17" s="223">
        <v>7</v>
      </c>
      <c r="F17" s="384"/>
      <c r="G17" s="319"/>
      <c r="H17" s="256"/>
      <c r="I17" s="256"/>
      <c r="J17" s="256"/>
      <c r="K17" s="256"/>
      <c r="L17" s="256"/>
      <c r="M17" s="275">
        <f>'[2]Page 5'!$N$13</f>
        <v>0</v>
      </c>
      <c r="N17" s="183">
        <f t="shared" si="0"/>
        <v>0</v>
      </c>
      <c r="O17" s="384"/>
      <c r="P17" s="177">
        <v>7</v>
      </c>
    </row>
    <row r="18" spans="1:16" ht="12" customHeight="1">
      <c r="A18" s="178"/>
      <c r="B18" s="36"/>
      <c r="C18" s="36" t="s">
        <v>246</v>
      </c>
      <c r="D18" s="36"/>
      <c r="E18" s="223">
        <v>8</v>
      </c>
      <c r="F18" s="384"/>
      <c r="G18" s="319"/>
      <c r="H18" s="256"/>
      <c r="I18" s="256"/>
      <c r="J18" s="256"/>
      <c r="K18" s="256"/>
      <c r="L18" s="256"/>
      <c r="M18" s="275">
        <f>'[2]Page 5'!$N$14</f>
        <v>0</v>
      </c>
      <c r="N18" s="183">
        <f t="shared" si="0"/>
        <v>0</v>
      </c>
      <c r="O18" s="384"/>
      <c r="P18" s="177">
        <v>8</v>
      </c>
    </row>
    <row r="19" spans="1:16" ht="12" customHeight="1">
      <c r="A19" s="178"/>
      <c r="B19" s="36"/>
      <c r="C19" s="224" t="s">
        <v>299</v>
      </c>
      <c r="D19" s="36"/>
      <c r="E19" s="223">
        <v>9</v>
      </c>
      <c r="F19" s="384"/>
      <c r="G19" s="319"/>
      <c r="H19" s="256"/>
      <c r="I19" s="256"/>
      <c r="J19" s="256"/>
      <c r="K19" s="256"/>
      <c r="L19" s="256"/>
      <c r="M19" s="275">
        <f>'[2]Page 5'!$N$15</f>
        <v>0</v>
      </c>
      <c r="N19" s="183">
        <f t="shared" si="0"/>
        <v>0</v>
      </c>
      <c r="O19" s="384"/>
      <c r="P19" s="177">
        <v>9</v>
      </c>
    </row>
    <row r="20" spans="1:16" ht="12" customHeight="1">
      <c r="A20" s="178"/>
      <c r="B20" s="36"/>
      <c r="C20" s="224" t="s">
        <v>391</v>
      </c>
      <c r="D20" s="36"/>
      <c r="E20" s="223">
        <v>10</v>
      </c>
      <c r="F20" s="384"/>
      <c r="G20" s="319"/>
      <c r="H20" s="184"/>
      <c r="I20" s="184"/>
      <c r="J20" s="184"/>
      <c r="K20" s="184"/>
      <c r="L20" s="184"/>
      <c r="M20" s="276">
        <f>'[2]Page 5'!$N$16</f>
        <v>0</v>
      </c>
      <c r="N20" s="183">
        <f t="shared" si="0"/>
        <v>0</v>
      </c>
      <c r="O20" s="384"/>
      <c r="P20" s="177">
        <v>10</v>
      </c>
    </row>
    <row r="21" spans="1:16" ht="12" customHeight="1">
      <c r="A21" s="178"/>
      <c r="B21" s="36"/>
      <c r="C21" s="224" t="s">
        <v>392</v>
      </c>
      <c r="D21" s="36"/>
      <c r="E21" s="223">
        <v>11</v>
      </c>
      <c r="F21" s="384"/>
      <c r="G21" s="319"/>
      <c r="H21" s="185"/>
      <c r="I21" s="185"/>
      <c r="J21" s="185"/>
      <c r="K21" s="185"/>
      <c r="L21" s="185"/>
      <c r="M21" s="274">
        <f>'[2]Page 5'!$N$17</f>
        <v>0</v>
      </c>
      <c r="N21" s="183">
        <f t="shared" si="0"/>
        <v>0</v>
      </c>
      <c r="O21" s="384"/>
      <c r="P21" s="177">
        <v>11</v>
      </c>
    </row>
    <row r="22" spans="1:16" ht="12" customHeight="1">
      <c r="A22" s="225"/>
      <c r="B22" s="171" t="s">
        <v>343</v>
      </c>
      <c r="C22" s="259"/>
      <c r="D22" s="171"/>
      <c r="E22" s="220">
        <v>12</v>
      </c>
      <c r="F22" s="384"/>
      <c r="G22" s="321"/>
      <c r="H22" s="258">
        <f aca="true" t="shared" si="1" ref="H22:N22">SUM(H11:H21)</f>
        <v>0</v>
      </c>
      <c r="I22" s="258">
        <f t="shared" si="1"/>
        <v>0</v>
      </c>
      <c r="J22" s="258">
        <f t="shared" si="1"/>
        <v>0</v>
      </c>
      <c r="K22" s="258">
        <f t="shared" si="1"/>
        <v>0</v>
      </c>
      <c r="L22" s="258">
        <f t="shared" si="1"/>
        <v>0</v>
      </c>
      <c r="M22" s="274">
        <f t="shared" si="1"/>
        <v>0</v>
      </c>
      <c r="N22" s="258">
        <f t="shared" si="1"/>
        <v>0</v>
      </c>
      <c r="O22" s="384"/>
      <c r="P22" s="283">
        <v>12</v>
      </c>
    </row>
    <row r="23" spans="1:16" ht="12" customHeight="1">
      <c r="A23" s="178" t="s">
        <v>301</v>
      </c>
      <c r="B23" s="36"/>
      <c r="C23" s="224"/>
      <c r="D23" s="36"/>
      <c r="E23" s="223"/>
      <c r="F23" s="382"/>
      <c r="G23" s="587"/>
      <c r="H23" s="365"/>
      <c r="I23" s="365"/>
      <c r="J23" s="365"/>
      <c r="K23" s="365"/>
      <c r="L23" s="365"/>
      <c r="M23" s="573">
        <f>'[2]Page 5'!$N$21</f>
        <v>0</v>
      </c>
      <c r="N23" s="578">
        <f>SUM(H25:L25)</f>
        <v>0</v>
      </c>
      <c r="O23" s="382"/>
      <c r="P23" s="177"/>
    </row>
    <row r="24" spans="1:16" ht="12" customHeight="1">
      <c r="A24" s="178"/>
      <c r="B24" s="36" t="s">
        <v>200</v>
      </c>
      <c r="C24" s="224"/>
      <c r="D24" s="36"/>
      <c r="E24" s="223"/>
      <c r="F24" s="385"/>
      <c r="G24" s="588"/>
      <c r="H24" s="368"/>
      <c r="I24" s="368"/>
      <c r="J24" s="368"/>
      <c r="K24" s="368"/>
      <c r="L24" s="368"/>
      <c r="M24" s="574"/>
      <c r="N24" s="579"/>
      <c r="O24" s="385"/>
      <c r="P24" s="177"/>
    </row>
    <row r="25" spans="1:16" ht="12" customHeight="1">
      <c r="A25" s="178"/>
      <c r="B25" s="36"/>
      <c r="C25" s="224" t="s">
        <v>331</v>
      </c>
      <c r="D25" s="36"/>
      <c r="E25" s="223">
        <v>13</v>
      </c>
      <c r="F25" s="383"/>
      <c r="G25" s="589"/>
      <c r="H25" s="366"/>
      <c r="I25" s="366"/>
      <c r="J25" s="366"/>
      <c r="K25" s="366"/>
      <c r="L25" s="366"/>
      <c r="M25" s="575"/>
      <c r="N25" s="580"/>
      <c r="O25" s="383"/>
      <c r="P25" s="283">
        <v>13</v>
      </c>
    </row>
    <row r="26" spans="1:16" ht="12" customHeight="1">
      <c r="A26" s="226" t="s">
        <v>346</v>
      </c>
      <c r="B26" s="227"/>
      <c r="C26" s="227"/>
      <c r="D26" s="227"/>
      <c r="E26" s="228">
        <v>14</v>
      </c>
      <c r="F26" s="330">
        <f>'[1]Page 6'!$O$26</f>
        <v>0</v>
      </c>
      <c r="G26" s="330">
        <f>G10</f>
        <v>0</v>
      </c>
      <c r="H26" s="183">
        <f aca="true" t="shared" si="2" ref="H26:N26">SUM(H22:H25)</f>
        <v>0</v>
      </c>
      <c r="I26" s="183">
        <f t="shared" si="2"/>
        <v>0</v>
      </c>
      <c r="J26" s="183">
        <f t="shared" si="2"/>
        <v>0</v>
      </c>
      <c r="K26" s="183">
        <f t="shared" si="2"/>
        <v>0</v>
      </c>
      <c r="L26" s="183">
        <f t="shared" si="2"/>
        <v>0</v>
      </c>
      <c r="M26" s="276">
        <f t="shared" si="2"/>
        <v>0</v>
      </c>
      <c r="N26" s="183">
        <f t="shared" si="2"/>
        <v>0</v>
      </c>
      <c r="O26" s="357">
        <f>F26+G26-N26</f>
        <v>0</v>
      </c>
      <c r="P26" s="283">
        <v>14</v>
      </c>
    </row>
    <row r="27" spans="1:16" ht="9" customHeight="1">
      <c r="A27" s="582"/>
      <c r="B27" s="582"/>
      <c r="C27" s="582"/>
      <c r="D27" s="582"/>
      <c r="E27" s="582"/>
      <c r="F27" s="582"/>
      <c r="G27" s="582"/>
      <c r="H27" s="582"/>
      <c r="I27" s="582"/>
      <c r="J27" s="583"/>
      <c r="K27" s="583"/>
      <c r="L27" s="583"/>
      <c r="M27" s="36"/>
      <c r="N27" s="36"/>
      <c r="O27" s="36"/>
      <c r="P27" s="36"/>
    </row>
    <row r="28" spans="1:16" ht="11.25" customHeight="1">
      <c r="A28" s="213" t="s">
        <v>283</v>
      </c>
      <c r="B28" s="176"/>
      <c r="C28" s="176"/>
      <c r="D28" s="279"/>
      <c r="E28" s="222"/>
      <c r="F28" s="565"/>
      <c r="G28" s="587"/>
      <c r="H28" s="584"/>
      <c r="I28" s="584"/>
      <c r="J28" s="584"/>
      <c r="K28" s="584"/>
      <c r="L28" s="586"/>
      <c r="M28" s="594"/>
      <c r="N28" s="594"/>
      <c r="O28" s="565"/>
      <c r="P28" s="224"/>
    </row>
    <row r="29" spans="1:16" ht="11.25" customHeight="1">
      <c r="A29" s="309" t="s">
        <v>216</v>
      </c>
      <c r="B29" s="36"/>
      <c r="C29" s="36"/>
      <c r="D29" s="224"/>
      <c r="E29" s="223"/>
      <c r="F29" s="566"/>
      <c r="G29" s="588"/>
      <c r="H29" s="585"/>
      <c r="I29" s="585"/>
      <c r="J29" s="585"/>
      <c r="K29" s="585"/>
      <c r="L29" s="586"/>
      <c r="M29" s="594"/>
      <c r="N29" s="594"/>
      <c r="O29" s="566"/>
      <c r="P29" s="224"/>
    </row>
    <row r="30" spans="1:16" ht="12" customHeight="1">
      <c r="A30" s="309"/>
      <c r="B30" s="224" t="s">
        <v>336</v>
      </c>
      <c r="C30" s="36"/>
      <c r="D30" s="224"/>
      <c r="E30" s="223">
        <v>15</v>
      </c>
      <c r="F30" s="323"/>
      <c r="G30" s="358"/>
      <c r="H30" s="313"/>
      <c r="I30" s="313"/>
      <c r="J30" s="313"/>
      <c r="K30" s="313"/>
      <c r="L30" s="322"/>
      <c r="M30" s="313"/>
      <c r="N30" s="313"/>
      <c r="O30" s="323"/>
      <c r="P30" s="283">
        <v>15</v>
      </c>
    </row>
    <row r="31" spans="1:16" ht="12" customHeight="1">
      <c r="A31" s="309"/>
      <c r="B31" s="224" t="s">
        <v>338</v>
      </c>
      <c r="C31" s="36"/>
      <c r="D31" s="224"/>
      <c r="E31" s="223">
        <v>16</v>
      </c>
      <c r="F31" s="323"/>
      <c r="G31" s="256"/>
      <c r="H31" s="313"/>
      <c r="I31" s="313"/>
      <c r="J31" s="313"/>
      <c r="K31" s="313"/>
      <c r="L31" s="313"/>
      <c r="M31" s="313"/>
      <c r="N31" s="313"/>
      <c r="O31" s="323"/>
      <c r="P31" s="283">
        <v>16</v>
      </c>
    </row>
    <row r="32" spans="1:16" ht="12" customHeight="1">
      <c r="A32" s="181" t="s">
        <v>364</v>
      </c>
      <c r="B32" s="36"/>
      <c r="C32" s="36"/>
      <c r="D32" s="224"/>
      <c r="E32" s="223">
        <v>17</v>
      </c>
      <c r="F32" s="325"/>
      <c r="G32" s="310">
        <f>SUM(G30:G31)</f>
        <v>0</v>
      </c>
      <c r="H32" s="324"/>
      <c r="I32" s="324"/>
      <c r="J32" s="324"/>
      <c r="K32" s="324"/>
      <c r="L32" s="324"/>
      <c r="M32" s="324"/>
      <c r="N32" s="324"/>
      <c r="O32" s="325"/>
      <c r="P32" s="283">
        <v>17</v>
      </c>
    </row>
    <row r="33" spans="1:16" ht="11.25" customHeight="1">
      <c r="A33" s="309" t="s">
        <v>133</v>
      </c>
      <c r="B33" s="36"/>
      <c r="C33" s="36"/>
      <c r="D33" s="224"/>
      <c r="E33" s="318"/>
      <c r="F33" s="379"/>
      <c r="G33" s="326"/>
      <c r="H33" s="310"/>
      <c r="I33" s="310"/>
      <c r="J33" s="310"/>
      <c r="K33" s="310"/>
      <c r="L33" s="310"/>
      <c r="M33" s="564">
        <f>'[2]Page 5'!$N$30</f>
        <v>0</v>
      </c>
      <c r="N33" s="564">
        <f>SUM(H35:L35)</f>
        <v>0</v>
      </c>
      <c r="O33" s="379"/>
      <c r="P33" s="224"/>
    </row>
    <row r="34" spans="1:16" ht="12" customHeight="1">
      <c r="A34" s="178" t="s">
        <v>348</v>
      </c>
      <c r="B34" s="36"/>
      <c r="C34" s="36"/>
      <c r="D34" s="224"/>
      <c r="E34" s="318"/>
      <c r="F34" s="380"/>
      <c r="G34" s="327"/>
      <c r="H34" s="367"/>
      <c r="I34" s="367"/>
      <c r="J34" s="367"/>
      <c r="K34" s="367"/>
      <c r="L34" s="367"/>
      <c r="M34" s="564"/>
      <c r="N34" s="564"/>
      <c r="O34" s="380"/>
      <c r="P34" s="224"/>
    </row>
    <row r="35" spans="1:16" ht="12" customHeight="1">
      <c r="A35" s="178"/>
      <c r="B35" s="36" t="s">
        <v>243</v>
      </c>
      <c r="C35" s="36"/>
      <c r="D35" s="224"/>
      <c r="E35" s="318">
        <v>18</v>
      </c>
      <c r="F35" s="381"/>
      <c r="G35" s="328"/>
      <c r="H35" s="378"/>
      <c r="I35" s="378"/>
      <c r="J35" s="378"/>
      <c r="K35" s="378"/>
      <c r="L35" s="378"/>
      <c r="M35" s="564"/>
      <c r="N35" s="564"/>
      <c r="O35" s="381"/>
      <c r="P35" s="283">
        <v>18</v>
      </c>
    </row>
    <row r="36" spans="1:16" ht="12" customHeight="1">
      <c r="A36" s="178"/>
      <c r="B36" s="224" t="s">
        <v>200</v>
      </c>
      <c r="C36" s="36"/>
      <c r="D36" s="224"/>
      <c r="E36" s="223"/>
      <c r="F36" s="382"/>
      <c r="G36" s="588"/>
      <c r="H36" s="310"/>
      <c r="I36" s="310"/>
      <c r="J36" s="310"/>
      <c r="K36" s="310"/>
      <c r="L36" s="310"/>
      <c r="M36" s="574">
        <f>'[2]Page 5'!$N$32</f>
        <v>0</v>
      </c>
      <c r="N36" s="574">
        <f>SUM(H37:L37)</f>
        <v>0</v>
      </c>
      <c r="O36" s="382"/>
      <c r="P36" s="283"/>
    </row>
    <row r="37" spans="1:16" ht="12" customHeight="1">
      <c r="A37" s="178"/>
      <c r="B37" s="36"/>
      <c r="C37" s="36" t="s">
        <v>244</v>
      </c>
      <c r="D37" s="224"/>
      <c r="E37" s="223">
        <v>19</v>
      </c>
      <c r="F37" s="383"/>
      <c r="G37" s="588"/>
      <c r="H37" s="378"/>
      <c r="I37" s="378"/>
      <c r="J37" s="378"/>
      <c r="K37" s="378"/>
      <c r="L37" s="378"/>
      <c r="M37" s="575"/>
      <c r="N37" s="575"/>
      <c r="O37" s="383"/>
      <c r="P37" s="283">
        <v>19</v>
      </c>
    </row>
    <row r="38" spans="1:16" ht="12" customHeight="1">
      <c r="A38" s="178"/>
      <c r="B38" s="36"/>
      <c r="C38" s="36" t="s">
        <v>298</v>
      </c>
      <c r="D38" s="224"/>
      <c r="E38" s="223">
        <v>20</v>
      </c>
      <c r="F38" s="384"/>
      <c r="G38" s="319"/>
      <c r="H38" s="280"/>
      <c r="I38" s="280"/>
      <c r="J38" s="280"/>
      <c r="K38" s="280"/>
      <c r="L38" s="280"/>
      <c r="M38" s="275">
        <f>'[2]Page 5'!$N$33</f>
        <v>0</v>
      </c>
      <c r="N38" s="276">
        <f aca="true" t="shared" si="3" ref="N38:N43">SUM(H38:L38)</f>
        <v>0</v>
      </c>
      <c r="O38" s="384"/>
      <c r="P38" s="283">
        <v>20</v>
      </c>
    </row>
    <row r="39" spans="1:16" ht="12" customHeight="1">
      <c r="A39" s="178"/>
      <c r="B39" s="36"/>
      <c r="C39" s="36" t="s">
        <v>245</v>
      </c>
      <c r="D39" s="224"/>
      <c r="E39" s="223">
        <v>21</v>
      </c>
      <c r="F39" s="384"/>
      <c r="G39" s="319"/>
      <c r="H39" s="280"/>
      <c r="I39" s="280"/>
      <c r="J39" s="280"/>
      <c r="K39" s="280"/>
      <c r="L39" s="280"/>
      <c r="M39" s="275">
        <f>'[2]Page 5'!$N$34</f>
        <v>0</v>
      </c>
      <c r="N39" s="276">
        <f t="shared" si="3"/>
        <v>0</v>
      </c>
      <c r="O39" s="384"/>
      <c r="P39" s="283">
        <v>21</v>
      </c>
    </row>
    <row r="40" spans="1:16" ht="12" customHeight="1">
      <c r="A40" s="178"/>
      <c r="B40" s="36"/>
      <c r="C40" s="36" t="s">
        <v>246</v>
      </c>
      <c r="D40" s="224"/>
      <c r="E40" s="223">
        <v>22</v>
      </c>
      <c r="F40" s="384"/>
      <c r="G40" s="319"/>
      <c r="H40" s="280"/>
      <c r="I40" s="280"/>
      <c r="J40" s="280"/>
      <c r="K40" s="280"/>
      <c r="L40" s="280"/>
      <c r="M40" s="275">
        <f>'[2]Page 5'!$N$35</f>
        <v>0</v>
      </c>
      <c r="N40" s="276">
        <f t="shared" si="3"/>
        <v>0</v>
      </c>
      <c r="O40" s="384"/>
      <c r="P40" s="283">
        <v>22</v>
      </c>
    </row>
    <row r="41" spans="1:16" ht="12" customHeight="1">
      <c r="A41" s="178"/>
      <c r="B41" s="36"/>
      <c r="C41" s="224" t="s">
        <v>299</v>
      </c>
      <c r="D41" s="224"/>
      <c r="E41" s="223">
        <v>23</v>
      </c>
      <c r="F41" s="384"/>
      <c r="G41" s="319"/>
      <c r="H41" s="280"/>
      <c r="I41" s="280"/>
      <c r="J41" s="280"/>
      <c r="K41" s="280"/>
      <c r="L41" s="280"/>
      <c r="M41" s="275">
        <f>'[2]Page 5'!$N$36</f>
        <v>0</v>
      </c>
      <c r="N41" s="276">
        <f t="shared" si="3"/>
        <v>0</v>
      </c>
      <c r="O41" s="384"/>
      <c r="P41" s="283">
        <v>23</v>
      </c>
    </row>
    <row r="42" spans="1:16" ht="12" customHeight="1">
      <c r="A42" s="178"/>
      <c r="B42" s="36"/>
      <c r="C42" s="224" t="s">
        <v>391</v>
      </c>
      <c r="D42" s="224"/>
      <c r="E42" s="223">
        <v>24</v>
      </c>
      <c r="F42" s="384"/>
      <c r="G42" s="319"/>
      <c r="H42" s="281"/>
      <c r="I42" s="281"/>
      <c r="J42" s="281"/>
      <c r="K42" s="281"/>
      <c r="L42" s="281"/>
      <c r="M42" s="276">
        <f>'[2]Page 5'!$N$37</f>
        <v>0</v>
      </c>
      <c r="N42" s="276">
        <f t="shared" si="3"/>
        <v>0</v>
      </c>
      <c r="O42" s="384"/>
      <c r="P42" s="283">
        <v>24</v>
      </c>
    </row>
    <row r="43" spans="1:16" ht="12" customHeight="1">
      <c r="A43" s="178"/>
      <c r="B43" s="36"/>
      <c r="C43" s="224" t="s">
        <v>392</v>
      </c>
      <c r="D43" s="224"/>
      <c r="E43" s="223">
        <v>25</v>
      </c>
      <c r="F43" s="384"/>
      <c r="G43" s="319"/>
      <c r="H43" s="282"/>
      <c r="I43" s="282"/>
      <c r="J43" s="282"/>
      <c r="K43" s="282"/>
      <c r="L43" s="282"/>
      <c r="M43" s="274">
        <f>'[2]Page 5'!$N$38</f>
        <v>0</v>
      </c>
      <c r="N43" s="276">
        <f t="shared" si="3"/>
        <v>0</v>
      </c>
      <c r="O43" s="384"/>
      <c r="P43" s="283">
        <v>25</v>
      </c>
    </row>
    <row r="44" spans="1:16" ht="12" customHeight="1">
      <c r="A44" s="225"/>
      <c r="B44" s="171" t="s">
        <v>362</v>
      </c>
      <c r="C44" s="259"/>
      <c r="D44" s="259"/>
      <c r="E44" s="220">
        <v>26</v>
      </c>
      <c r="F44" s="384"/>
      <c r="G44" s="319"/>
      <c r="H44" s="274">
        <f aca="true" t="shared" si="4" ref="H44:N44">SUM(H33:H43)</f>
        <v>0</v>
      </c>
      <c r="I44" s="274">
        <f t="shared" si="4"/>
        <v>0</v>
      </c>
      <c r="J44" s="274">
        <f t="shared" si="4"/>
        <v>0</v>
      </c>
      <c r="K44" s="274">
        <f t="shared" si="4"/>
        <v>0</v>
      </c>
      <c r="L44" s="274">
        <f t="shared" si="4"/>
        <v>0</v>
      </c>
      <c r="M44" s="274">
        <f t="shared" si="4"/>
        <v>0</v>
      </c>
      <c r="N44" s="274">
        <f t="shared" si="4"/>
        <v>0</v>
      </c>
      <c r="O44" s="384"/>
      <c r="P44" s="283">
        <v>26</v>
      </c>
    </row>
    <row r="45" spans="1:16" ht="12" customHeight="1">
      <c r="A45" s="178" t="s">
        <v>344</v>
      </c>
      <c r="B45" s="36"/>
      <c r="C45" s="224"/>
      <c r="D45" s="224"/>
      <c r="E45" s="223"/>
      <c r="F45" s="382"/>
      <c r="G45" s="587"/>
      <c r="H45" s="310"/>
      <c r="I45" s="310"/>
      <c r="J45" s="310"/>
      <c r="K45" s="310"/>
      <c r="L45" s="310"/>
      <c r="M45" s="573">
        <f>'[2]Page 5'!$N$42</f>
        <v>0</v>
      </c>
      <c r="N45" s="573">
        <f>SUM(H47:L47)</f>
        <v>0</v>
      </c>
      <c r="O45" s="382"/>
      <c r="P45" s="283"/>
    </row>
    <row r="46" spans="1:16" ht="12" customHeight="1">
      <c r="A46" s="178"/>
      <c r="B46" s="36" t="s">
        <v>200</v>
      </c>
      <c r="C46" s="224"/>
      <c r="D46" s="224"/>
      <c r="E46" s="223"/>
      <c r="F46" s="385"/>
      <c r="G46" s="588"/>
      <c r="H46" s="367"/>
      <c r="I46" s="367"/>
      <c r="J46" s="367"/>
      <c r="K46" s="367"/>
      <c r="L46" s="367"/>
      <c r="M46" s="574"/>
      <c r="N46" s="574"/>
      <c r="O46" s="385"/>
      <c r="P46" s="283"/>
    </row>
    <row r="47" spans="1:16" ht="12" customHeight="1">
      <c r="A47" s="178"/>
      <c r="B47" s="36"/>
      <c r="C47" s="224" t="s">
        <v>331</v>
      </c>
      <c r="D47" s="224"/>
      <c r="E47" s="223">
        <v>27</v>
      </c>
      <c r="F47" s="383"/>
      <c r="G47" s="589"/>
      <c r="H47" s="378"/>
      <c r="I47" s="378"/>
      <c r="J47" s="378"/>
      <c r="K47" s="378"/>
      <c r="L47" s="378"/>
      <c r="M47" s="575"/>
      <c r="N47" s="575"/>
      <c r="O47" s="383"/>
      <c r="P47" s="283">
        <v>27</v>
      </c>
    </row>
    <row r="48" spans="1:16" ht="12" customHeight="1">
      <c r="A48" s="285" t="s">
        <v>346</v>
      </c>
      <c r="B48" s="284"/>
      <c r="C48" s="284"/>
      <c r="D48" s="284"/>
      <c r="E48" s="228">
        <v>28</v>
      </c>
      <c r="F48" s="330">
        <f>'[1]Page 6'!$O$48</f>
        <v>0</v>
      </c>
      <c r="G48" s="330">
        <f>G32</f>
        <v>0</v>
      </c>
      <c r="H48" s="276">
        <f aca="true" t="shared" si="5" ref="H48:N48">SUM(H44:H47)</f>
        <v>0</v>
      </c>
      <c r="I48" s="276">
        <f t="shared" si="5"/>
        <v>0</v>
      </c>
      <c r="J48" s="276">
        <f t="shared" si="5"/>
        <v>0</v>
      </c>
      <c r="K48" s="276">
        <f t="shared" si="5"/>
        <v>0</v>
      </c>
      <c r="L48" s="276">
        <f t="shared" si="5"/>
        <v>0</v>
      </c>
      <c r="M48" s="276">
        <f t="shared" si="5"/>
        <v>0</v>
      </c>
      <c r="N48" s="276">
        <f t="shared" si="5"/>
        <v>0</v>
      </c>
      <c r="O48" s="357">
        <f>F48+G48-N48</f>
        <v>0</v>
      </c>
      <c r="P48" s="283">
        <v>28</v>
      </c>
    </row>
  </sheetData>
  <sheetProtection sheet="1" formatCells="0" formatColumns="0" formatRows="0"/>
  <mergeCells count="40">
    <mergeCell ref="G45:G47"/>
    <mergeCell ref="M28:M29"/>
    <mergeCell ref="N28:N29"/>
    <mergeCell ref="O28:O29"/>
    <mergeCell ref="N14:N15"/>
    <mergeCell ref="G28:G29"/>
    <mergeCell ref="G36:G37"/>
    <mergeCell ref="H28:H29"/>
    <mergeCell ref="I28:I29"/>
    <mergeCell ref="J28:J29"/>
    <mergeCell ref="K28:K29"/>
    <mergeCell ref="L28:L29"/>
    <mergeCell ref="M6:M7"/>
    <mergeCell ref="O6:O7"/>
    <mergeCell ref="G11:G13"/>
    <mergeCell ref="G23:G25"/>
    <mergeCell ref="M11:M13"/>
    <mergeCell ref="N11:N13"/>
    <mergeCell ref="G14:G15"/>
    <mergeCell ref="G6:G7"/>
    <mergeCell ref="D1:E1"/>
    <mergeCell ref="J1:K1"/>
    <mergeCell ref="A27:L27"/>
    <mergeCell ref="N45:N47"/>
    <mergeCell ref="M36:M37"/>
    <mergeCell ref="N36:N37"/>
    <mergeCell ref="M33:M35"/>
    <mergeCell ref="H6:H7"/>
    <mergeCell ref="I6:I7"/>
    <mergeCell ref="J6:J7"/>
    <mergeCell ref="N33:N35"/>
    <mergeCell ref="F28:F29"/>
    <mergeCell ref="F6:F7"/>
    <mergeCell ref="M3:N3"/>
    <mergeCell ref="M14:M15"/>
    <mergeCell ref="M45:M47"/>
    <mergeCell ref="K6:K7"/>
    <mergeCell ref="L6:L7"/>
    <mergeCell ref="N23:N25"/>
    <mergeCell ref="M23:M25"/>
  </mergeCells>
  <printOptions/>
  <pageMargins left="0.75" right="0.25" top="0.25" bottom="0.25" header="0.5" footer="0.15"/>
  <pageSetup horizontalDpi="600" verticalDpi="600" orientation="landscape" paperSize="5" r:id="rId1"/>
  <headerFooter>
    <oddFooter>&amp;LRev. 8/12&amp;CFY 2012&amp;RPage 6 of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42"/>
  <sheetViews>
    <sheetView showGridLines="0" workbookViewId="0" topLeftCell="A10">
      <selection activeCell="T28" sqref="T28"/>
    </sheetView>
  </sheetViews>
  <sheetFormatPr defaultColWidth="9.33203125" defaultRowHeight="12.75"/>
  <cols>
    <col min="1" max="1" width="3.83203125" style="3" customWidth="1"/>
    <col min="2" max="2" width="30.5" style="3" customWidth="1"/>
    <col min="3" max="3" width="2.16015625" style="3" customWidth="1"/>
    <col min="4" max="4" width="13.83203125" style="3" bestFit="1" customWidth="1"/>
    <col min="5" max="5" width="3" style="3" customWidth="1"/>
    <col min="6" max="7" width="12.83203125" style="3" customWidth="1"/>
    <col min="8" max="8" width="3.33203125" style="3" customWidth="1"/>
    <col min="9" max="9" width="3.83203125" style="3" customWidth="1"/>
    <col min="10" max="10" width="2.5" style="3" customWidth="1"/>
    <col min="11" max="11" width="6.5" style="3" customWidth="1"/>
    <col min="12" max="12" width="16" style="3" bestFit="1" customWidth="1"/>
    <col min="13" max="15" width="4.83203125" style="3" customWidth="1"/>
    <col min="16" max="17" width="6.83203125" style="3" customWidth="1"/>
    <col min="18" max="18" width="13.5" style="3" customWidth="1"/>
    <col min="19" max="19" width="13" style="3" customWidth="1"/>
    <col min="20" max="20" width="12.83203125" style="3" customWidth="1"/>
    <col min="21" max="21" width="15.83203125" style="3" customWidth="1"/>
    <col min="22" max="16384" width="9.33203125" style="3" customWidth="1"/>
  </cols>
  <sheetData>
    <row r="1" spans="1:20" ht="12" customHeight="1">
      <c r="A1" s="1" t="s">
        <v>0</v>
      </c>
      <c r="C1" s="512" t="str">
        <f>'Cover Page'!D1</f>
        <v>Premier Charter High School</v>
      </c>
      <c r="D1" s="512"/>
      <c r="E1" s="512"/>
      <c r="F1" s="512"/>
      <c r="G1" s="2"/>
      <c r="H1" s="3" t="s">
        <v>3</v>
      </c>
      <c r="I1" s="1" t="s">
        <v>1</v>
      </c>
      <c r="L1" s="11" t="str">
        <f>'Cover Page'!M1</f>
        <v>Maricopa</v>
      </c>
      <c r="S1" s="4" t="s">
        <v>174</v>
      </c>
      <c r="T1" s="263" t="str">
        <f>'Cover Page'!R1</f>
        <v>078939000</v>
      </c>
    </row>
    <row r="2" spans="19:20" ht="12.75" hidden="1">
      <c r="S2" s="7"/>
      <c r="T2" s="7"/>
    </row>
    <row r="4" spans="1:20" ht="12.75">
      <c r="A4" s="6" t="s">
        <v>50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ht="12.75">
      <c r="T5" s="2"/>
    </row>
    <row r="6" spans="1:20" ht="12.75">
      <c r="A6" s="3" t="s">
        <v>51</v>
      </c>
      <c r="B6" s="3" t="s">
        <v>52</v>
      </c>
      <c r="I6" s="3" t="s">
        <v>58</v>
      </c>
      <c r="J6" s="3" t="s">
        <v>6</v>
      </c>
      <c r="K6" s="3" t="s">
        <v>271</v>
      </c>
      <c r="T6" s="13">
        <v>10</v>
      </c>
    </row>
    <row r="7" spans="4:20" ht="12.75">
      <c r="D7" s="260">
        <v>40725</v>
      </c>
      <c r="E7" s="47"/>
      <c r="F7" s="260">
        <v>41090</v>
      </c>
      <c r="J7" s="3" t="s">
        <v>7</v>
      </c>
      <c r="K7" s="3" t="s">
        <v>272</v>
      </c>
      <c r="T7" s="13">
        <v>2</v>
      </c>
    </row>
    <row r="8" spans="2:20" ht="12.75">
      <c r="B8" s="3" t="s">
        <v>54</v>
      </c>
      <c r="C8" s="10" t="s">
        <v>53</v>
      </c>
      <c r="D8" s="359">
        <v>320409</v>
      </c>
      <c r="E8" s="10" t="s">
        <v>53</v>
      </c>
      <c r="F8" s="13">
        <v>188360</v>
      </c>
      <c r="J8" s="3" t="s">
        <v>8</v>
      </c>
      <c r="K8" s="3" t="s">
        <v>273</v>
      </c>
      <c r="T8" s="252">
        <v>0</v>
      </c>
    </row>
    <row r="9" spans="2:20" ht="12.75">
      <c r="B9" s="3" t="s">
        <v>56</v>
      </c>
      <c r="C9" s="10" t="s">
        <v>53</v>
      </c>
      <c r="D9" s="360">
        <v>2868437</v>
      </c>
      <c r="E9" s="10" t="s">
        <v>53</v>
      </c>
      <c r="F9" s="14">
        <v>2605549</v>
      </c>
      <c r="J9" s="81" t="s">
        <v>9</v>
      </c>
      <c r="K9" s="3" t="s">
        <v>55</v>
      </c>
      <c r="T9" s="14">
        <v>1</v>
      </c>
    </row>
    <row r="10" spans="2:20" ht="13.5" thickBot="1">
      <c r="B10" s="3" t="s">
        <v>167</v>
      </c>
      <c r="C10" s="10" t="s">
        <v>53</v>
      </c>
      <c r="D10" s="397">
        <f>SUM(D8-D9)</f>
        <v>-2548028</v>
      </c>
      <c r="E10" s="10" t="s">
        <v>53</v>
      </c>
      <c r="F10" s="15">
        <f>SUM(F8-F9)</f>
        <v>-2417189</v>
      </c>
      <c r="J10" s="81" t="s">
        <v>10</v>
      </c>
      <c r="K10" s="3" t="s">
        <v>57</v>
      </c>
      <c r="T10" s="13">
        <v>181</v>
      </c>
    </row>
    <row r="11" spans="10:20" ht="13.5" thickTop="1">
      <c r="J11" s="97" t="s">
        <v>11</v>
      </c>
      <c r="K11" s="3" t="s">
        <v>408</v>
      </c>
      <c r="S11" s="10" t="s">
        <v>53</v>
      </c>
      <c r="T11" s="14">
        <v>0</v>
      </c>
    </row>
    <row r="12" spans="4:20" ht="12.75">
      <c r="D12" s="260">
        <v>40725</v>
      </c>
      <c r="E12" s="47"/>
      <c r="F12" s="260">
        <v>41090</v>
      </c>
      <c r="J12" s="97" t="s">
        <v>12</v>
      </c>
      <c r="K12" s="3" t="s">
        <v>332</v>
      </c>
      <c r="S12" s="10" t="s">
        <v>53</v>
      </c>
      <c r="T12" s="14">
        <v>0</v>
      </c>
    </row>
    <row r="13" spans="1:20" ht="12.75">
      <c r="A13" s="3" t="s">
        <v>59</v>
      </c>
      <c r="B13" s="3" t="s">
        <v>60</v>
      </c>
      <c r="C13" s="10" t="s">
        <v>53</v>
      </c>
      <c r="D13" s="359">
        <v>256452</v>
      </c>
      <c r="E13" s="10" t="s">
        <v>53</v>
      </c>
      <c r="F13" s="13">
        <v>147336</v>
      </c>
      <c r="J13" s="97" t="s">
        <v>14</v>
      </c>
      <c r="K13" s="3" t="s">
        <v>313</v>
      </c>
      <c r="S13" s="10" t="s">
        <v>53</v>
      </c>
      <c r="T13" s="255">
        <f>+659.05+6111.9</f>
        <v>6771</v>
      </c>
    </row>
    <row r="15" spans="1:21" ht="12.75">
      <c r="A15" s="47" t="s">
        <v>62</v>
      </c>
      <c r="B15" s="47" t="s">
        <v>63</v>
      </c>
      <c r="C15" s="48"/>
      <c r="D15" s="47"/>
      <c r="E15" s="48"/>
      <c r="F15" s="392" t="s">
        <v>35</v>
      </c>
      <c r="G15" s="392" t="s">
        <v>4</v>
      </c>
      <c r="I15" s="80" t="s">
        <v>116</v>
      </c>
      <c r="J15" s="600" t="s">
        <v>177</v>
      </c>
      <c r="K15" s="600"/>
      <c r="L15" s="600"/>
      <c r="M15" s="600"/>
      <c r="N15" s="600"/>
      <c r="O15" s="600"/>
      <c r="P15" s="600"/>
      <c r="Q15" s="600"/>
      <c r="R15" s="600"/>
      <c r="S15" s="600"/>
      <c r="T15" s="600"/>
      <c r="U15" s="2"/>
    </row>
    <row r="16" spans="1:12" ht="12.75">
      <c r="A16" s="47"/>
      <c r="B16" s="47" t="s">
        <v>135</v>
      </c>
      <c r="C16" s="48"/>
      <c r="D16" s="47"/>
      <c r="E16" s="48"/>
      <c r="F16" s="76">
        <v>9700</v>
      </c>
      <c r="G16" s="76">
        <v>14667</v>
      </c>
      <c r="L16" s="83" t="s">
        <v>466</v>
      </c>
    </row>
    <row r="17" spans="1:20" ht="13.5" thickBot="1">
      <c r="A17" s="47"/>
      <c r="B17" s="47" t="s">
        <v>136</v>
      </c>
      <c r="C17" s="47"/>
      <c r="D17" s="47"/>
      <c r="E17" s="47"/>
      <c r="F17" s="77"/>
      <c r="G17" s="77"/>
      <c r="J17" s="599" t="s">
        <v>395</v>
      </c>
      <c r="K17" s="599"/>
      <c r="L17" s="599"/>
      <c r="M17" s="599"/>
      <c r="N17" s="599"/>
      <c r="O17" s="599"/>
      <c r="P17" s="599"/>
      <c r="Q17" s="599"/>
      <c r="R17" s="599"/>
      <c r="S17" s="599"/>
      <c r="T17" s="599"/>
    </row>
    <row r="18" spans="1:20" ht="13.5" thickBot="1">
      <c r="A18" s="47"/>
      <c r="B18" s="47" t="s">
        <v>168</v>
      </c>
      <c r="C18" s="47"/>
      <c r="D18" s="47"/>
      <c r="E18" s="47"/>
      <c r="F18" s="82">
        <f>SUM(F16:F17)</f>
        <v>9700</v>
      </c>
      <c r="G18" s="78">
        <f>SUM(G16:G17)</f>
        <v>14667</v>
      </c>
      <c r="J18" s="599"/>
      <c r="K18" s="599"/>
      <c r="L18" s="599"/>
      <c r="M18" s="599"/>
      <c r="N18" s="599"/>
      <c r="O18" s="599"/>
      <c r="P18" s="599"/>
      <c r="Q18" s="599"/>
      <c r="R18" s="599"/>
      <c r="S18" s="599"/>
      <c r="T18" s="599"/>
    </row>
    <row r="19" spans="10:20" ht="13.5" customHeight="1" thickTop="1">
      <c r="J19" s="3" t="s">
        <v>61</v>
      </c>
      <c r="K19" s="253"/>
      <c r="L19" s="253"/>
      <c r="M19" s="253"/>
      <c r="N19" s="253"/>
      <c r="O19" s="253"/>
      <c r="P19" s="253"/>
      <c r="Q19" s="253"/>
      <c r="R19" s="253"/>
      <c r="S19" s="253"/>
      <c r="T19" s="253"/>
    </row>
    <row r="20" spans="1:20" ht="12.75">
      <c r="A20" s="3" t="s">
        <v>64</v>
      </c>
      <c r="B20" s="3" t="s">
        <v>65</v>
      </c>
      <c r="F20" s="21" t="s">
        <v>35</v>
      </c>
      <c r="G20" s="21" t="s">
        <v>4</v>
      </c>
      <c r="J20" s="599" t="s">
        <v>275</v>
      </c>
      <c r="K20" s="599"/>
      <c r="L20" s="599"/>
      <c r="M20" s="599"/>
      <c r="N20" s="599"/>
      <c r="O20" s="599"/>
      <c r="P20" s="599"/>
      <c r="Q20" s="599"/>
      <c r="R20" s="599"/>
      <c r="S20" s="599"/>
      <c r="T20" s="599"/>
    </row>
    <row r="21" spans="2:20" ht="13.5" customHeight="1">
      <c r="B21" s="47" t="s">
        <v>302</v>
      </c>
      <c r="C21" s="47"/>
      <c r="D21" s="47"/>
      <c r="E21" s="47"/>
      <c r="F21" s="196">
        <f>'[2]Page 2'!$E$39</f>
        <v>0</v>
      </c>
      <c r="G21" s="17"/>
      <c r="J21" s="599"/>
      <c r="K21" s="599"/>
      <c r="L21" s="599"/>
      <c r="M21" s="599"/>
      <c r="N21" s="599"/>
      <c r="O21" s="599"/>
      <c r="P21" s="599"/>
      <c r="Q21" s="599"/>
      <c r="R21" s="599"/>
      <c r="S21" s="599"/>
      <c r="T21" s="599"/>
    </row>
    <row r="22" spans="2:20" ht="13.5" customHeight="1">
      <c r="B22" s="47" t="s">
        <v>303</v>
      </c>
      <c r="C22" s="47"/>
      <c r="D22" s="47"/>
      <c r="E22" s="47"/>
      <c r="F22" s="196">
        <f>'[2]Page 2'!$E$40</f>
        <v>0</v>
      </c>
      <c r="G22" s="17"/>
      <c r="J22" s="291" t="s">
        <v>6</v>
      </c>
      <c r="K22" s="292" t="s">
        <v>448</v>
      </c>
      <c r="L22" s="292"/>
      <c r="M22" s="292"/>
      <c r="N22" s="292"/>
      <c r="O22" s="292"/>
      <c r="P22" s="292"/>
      <c r="Q22" s="292"/>
      <c r="R22" s="292"/>
      <c r="S22" s="268" t="s">
        <v>53</v>
      </c>
      <c r="T22" s="265"/>
    </row>
    <row r="23" spans="2:20" ht="13.5" customHeight="1">
      <c r="B23" s="47" t="s">
        <v>304</v>
      </c>
      <c r="C23" s="47"/>
      <c r="D23" s="47"/>
      <c r="E23" s="47"/>
      <c r="F23" s="196">
        <v>12000</v>
      </c>
      <c r="G23" s="17">
        <v>18627</v>
      </c>
      <c r="J23" s="291" t="s">
        <v>7</v>
      </c>
      <c r="K23" s="292" t="s">
        <v>134</v>
      </c>
      <c r="L23" s="292"/>
      <c r="M23" s="292"/>
      <c r="N23" s="292"/>
      <c r="O23" s="292"/>
      <c r="P23" s="292"/>
      <c r="Q23" s="292"/>
      <c r="R23" s="292"/>
      <c r="S23" s="268" t="s">
        <v>53</v>
      </c>
      <c r="T23" s="266"/>
    </row>
    <row r="24" spans="2:20" ht="13.5" customHeight="1">
      <c r="B24" s="47" t="s">
        <v>305</v>
      </c>
      <c r="C24" s="47"/>
      <c r="D24" s="47"/>
      <c r="E24" s="47"/>
      <c r="F24" s="196">
        <v>15000</v>
      </c>
      <c r="G24" s="17">
        <v>6910</v>
      </c>
      <c r="J24" s="291" t="s">
        <v>8</v>
      </c>
      <c r="K24" s="292" t="s">
        <v>66</v>
      </c>
      <c r="L24" s="292"/>
      <c r="M24" s="292"/>
      <c r="N24" s="292"/>
      <c r="O24" s="292"/>
      <c r="P24" s="292"/>
      <c r="Q24" s="292"/>
      <c r="R24" s="292"/>
      <c r="S24" s="268" t="s">
        <v>53</v>
      </c>
      <c r="T24" s="266"/>
    </row>
    <row r="25" spans="2:20" ht="13.5" customHeight="1" thickBot="1">
      <c r="B25" s="47" t="s">
        <v>306</v>
      </c>
      <c r="C25" s="47"/>
      <c r="D25" s="47"/>
      <c r="E25" s="47"/>
      <c r="F25" s="196">
        <f>'[2]Page 2'!$E$43</f>
        <v>0</v>
      </c>
      <c r="G25" s="18"/>
      <c r="J25" s="291" t="s">
        <v>9</v>
      </c>
      <c r="K25" s="292" t="s">
        <v>307</v>
      </c>
      <c r="L25" s="292"/>
      <c r="M25" s="292"/>
      <c r="N25" s="292"/>
      <c r="O25" s="292"/>
      <c r="P25" s="292"/>
      <c r="Q25" s="292"/>
      <c r="R25" s="292"/>
      <c r="S25" s="268" t="s">
        <v>53</v>
      </c>
      <c r="T25" s="265"/>
    </row>
    <row r="26" spans="2:20" ht="13.5" customHeight="1" thickBot="1">
      <c r="B26" s="47" t="s">
        <v>394</v>
      </c>
      <c r="C26" s="47"/>
      <c r="D26" s="47"/>
      <c r="E26" s="47"/>
      <c r="F26" s="78">
        <f>SUM(F21:F25)</f>
        <v>27000</v>
      </c>
      <c r="G26" s="19">
        <f>SUM(G21:G25)</f>
        <v>25537</v>
      </c>
      <c r="J26" s="291" t="s">
        <v>10</v>
      </c>
      <c r="K26" s="292" t="s">
        <v>314</v>
      </c>
      <c r="L26" s="292"/>
      <c r="M26" s="292"/>
      <c r="N26" s="292"/>
      <c r="O26" s="292"/>
      <c r="P26" s="292"/>
      <c r="Q26" s="292"/>
      <c r="R26" s="292"/>
      <c r="S26" s="268" t="s">
        <v>53</v>
      </c>
      <c r="T26" s="266"/>
    </row>
    <row r="27" spans="10:20" ht="13.5" customHeight="1" thickTop="1">
      <c r="J27" s="291" t="s">
        <v>11</v>
      </c>
      <c r="K27" s="292" t="s">
        <v>175</v>
      </c>
      <c r="L27" s="292"/>
      <c r="M27" s="292"/>
      <c r="N27" s="292"/>
      <c r="O27" s="292"/>
      <c r="P27" s="292"/>
      <c r="Q27" s="292"/>
      <c r="R27" s="292"/>
      <c r="S27" s="268" t="s">
        <v>53</v>
      </c>
      <c r="T27" s="266"/>
    </row>
    <row r="28" spans="1:20" ht="13.5" customHeight="1">
      <c r="A28" s="3" t="s">
        <v>106</v>
      </c>
      <c r="B28" s="3" t="s">
        <v>393</v>
      </c>
      <c r="J28" s="293" t="s">
        <v>12</v>
      </c>
      <c r="K28" s="292" t="s">
        <v>217</v>
      </c>
      <c r="L28" s="292"/>
      <c r="M28" s="292"/>
      <c r="N28" s="292"/>
      <c r="O28" s="292"/>
      <c r="P28" s="292"/>
      <c r="Q28" s="292"/>
      <c r="R28" s="292"/>
      <c r="S28" s="268" t="s">
        <v>53</v>
      </c>
      <c r="T28" s="266"/>
    </row>
    <row r="29" spans="1:20" ht="12.75">
      <c r="A29" s="47"/>
      <c r="B29" s="47" t="s">
        <v>302</v>
      </c>
      <c r="C29" s="47"/>
      <c r="D29" s="47"/>
      <c r="E29" s="10" t="s">
        <v>53</v>
      </c>
      <c r="F29" s="13">
        <v>373970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ht="12.75">
      <c r="A30" s="47"/>
      <c r="B30" s="47" t="s">
        <v>303</v>
      </c>
      <c r="C30" s="47"/>
      <c r="D30" s="47"/>
      <c r="E30" s="10" t="s">
        <v>53</v>
      </c>
      <c r="F30" s="13">
        <v>0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1:20" ht="12.75">
      <c r="A31" s="47"/>
      <c r="B31" s="47" t="s">
        <v>304</v>
      </c>
      <c r="C31" s="47"/>
      <c r="D31" s="47"/>
      <c r="E31" s="10" t="s">
        <v>53</v>
      </c>
      <c r="F31" s="14">
        <v>2282082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ht="13.5" customHeight="1">
      <c r="A32" s="47"/>
      <c r="B32" s="47" t="s">
        <v>305</v>
      </c>
      <c r="C32" s="47"/>
      <c r="D32" s="47"/>
      <c r="E32" s="10" t="s">
        <v>53</v>
      </c>
      <c r="F32" s="13">
        <f>+505454.55+14751</f>
        <v>520206</v>
      </c>
      <c r="J32" s="47"/>
      <c r="K32" s="47"/>
      <c r="L32" s="47"/>
      <c r="M32" s="595" t="s">
        <v>374</v>
      </c>
      <c r="N32" s="596"/>
      <c r="O32" s="597"/>
      <c r="P32" s="595" t="s">
        <v>377</v>
      </c>
      <c r="Q32" s="597"/>
      <c r="R32" s="393" t="s">
        <v>374</v>
      </c>
      <c r="S32" s="393" t="s">
        <v>377</v>
      </c>
      <c r="T32" s="393" t="s">
        <v>381</v>
      </c>
    </row>
    <row r="33" spans="1:20" ht="13.5" customHeight="1">
      <c r="A33" s="47"/>
      <c r="B33" s="47" t="s">
        <v>306</v>
      </c>
      <c r="C33" s="47"/>
      <c r="D33" s="47"/>
      <c r="E33" s="10" t="s">
        <v>53</v>
      </c>
      <c r="F33" s="13"/>
      <c r="I33" s="3" t="s">
        <v>274</v>
      </c>
      <c r="J33" s="47" t="s">
        <v>363</v>
      </c>
      <c r="K33" s="47"/>
      <c r="L33" s="47"/>
      <c r="M33" s="603" t="s">
        <v>373</v>
      </c>
      <c r="N33" s="604"/>
      <c r="O33" s="605"/>
      <c r="P33" s="603" t="s">
        <v>373</v>
      </c>
      <c r="Q33" s="605"/>
      <c r="R33" s="394" t="s">
        <v>378</v>
      </c>
      <c r="S33" s="394" t="s">
        <v>378</v>
      </c>
      <c r="T33" s="394" t="s">
        <v>373</v>
      </c>
    </row>
    <row r="34" spans="1:20" ht="13.5" thickBot="1">
      <c r="A34" s="47"/>
      <c r="B34" s="47" t="s">
        <v>270</v>
      </c>
      <c r="C34" s="47"/>
      <c r="D34" s="47"/>
      <c r="E34" s="10" t="s">
        <v>53</v>
      </c>
      <c r="F34" s="15">
        <f>SUM(F29:F33)</f>
        <v>3176258</v>
      </c>
      <c r="J34" s="47" t="s">
        <v>276</v>
      </c>
      <c r="K34" s="47"/>
      <c r="L34" s="47"/>
      <c r="M34" s="601" t="s">
        <v>375</v>
      </c>
      <c r="N34" s="606"/>
      <c r="O34" s="602"/>
      <c r="P34" s="601" t="s">
        <v>376</v>
      </c>
      <c r="Q34" s="602"/>
      <c r="R34" s="395" t="s">
        <v>379</v>
      </c>
      <c r="S34" s="395" t="s">
        <v>380</v>
      </c>
      <c r="T34" s="395" t="s">
        <v>382</v>
      </c>
    </row>
    <row r="35" spans="10:20" ht="13.5" thickTop="1">
      <c r="J35" s="24" t="s">
        <v>6</v>
      </c>
      <c r="K35" s="3" t="s">
        <v>279</v>
      </c>
      <c r="M35" s="598">
        <f>404136.82-34671</f>
        <v>369466</v>
      </c>
      <c r="N35" s="598"/>
      <c r="O35" s="598"/>
      <c r="P35" s="598">
        <f>+34671+33000</f>
        <v>67671</v>
      </c>
      <c r="Q35" s="598"/>
      <c r="R35" s="254"/>
      <c r="S35" s="254"/>
      <c r="T35" s="254"/>
    </row>
    <row r="36" spans="1:20" ht="12.75">
      <c r="A36" s="3" t="s">
        <v>225</v>
      </c>
      <c r="B36" s="3" t="s">
        <v>126</v>
      </c>
      <c r="G36" s="264"/>
      <c r="J36" s="24" t="s">
        <v>7</v>
      </c>
      <c r="K36" s="3" t="s">
        <v>280</v>
      </c>
      <c r="M36" s="598">
        <v>42252</v>
      </c>
      <c r="N36" s="598"/>
      <c r="O36" s="598"/>
      <c r="P36" s="598"/>
      <c r="Q36" s="598"/>
      <c r="R36" s="254"/>
      <c r="S36" s="254"/>
      <c r="T36" s="254"/>
    </row>
    <row r="37" spans="2:20" ht="12.75">
      <c r="B37" s="269" t="s">
        <v>315</v>
      </c>
      <c r="C37" s="47"/>
      <c r="D37" s="47"/>
      <c r="E37" s="47"/>
      <c r="F37" s="268" t="s">
        <v>53</v>
      </c>
      <c r="G37" s="265">
        <f>+614811+33168-69788-7502</f>
        <v>570689</v>
      </c>
      <c r="J37" s="24" t="s">
        <v>8</v>
      </c>
      <c r="K37" s="3" t="s">
        <v>281</v>
      </c>
      <c r="M37" s="598"/>
      <c r="N37" s="598"/>
      <c r="O37" s="598"/>
      <c r="P37" s="607"/>
      <c r="Q37" s="608"/>
      <c r="R37" s="254"/>
      <c r="S37" s="254"/>
      <c r="T37" s="254"/>
    </row>
    <row r="38" spans="2:20" ht="12.75">
      <c r="B38" s="269" t="s">
        <v>267</v>
      </c>
      <c r="C38" s="47"/>
      <c r="D38" s="47"/>
      <c r="E38" s="47"/>
      <c r="F38" s="268" t="s">
        <v>53</v>
      </c>
      <c r="G38" s="265">
        <f>+69788+7502</f>
        <v>77290</v>
      </c>
      <c r="J38" s="24" t="s">
        <v>9</v>
      </c>
      <c r="K38" s="3" t="s">
        <v>282</v>
      </c>
      <c r="M38" s="598"/>
      <c r="N38" s="598"/>
      <c r="O38" s="598"/>
      <c r="P38" s="607"/>
      <c r="Q38" s="608"/>
      <c r="R38" s="254"/>
      <c r="S38" s="254"/>
      <c r="T38" s="254"/>
    </row>
    <row r="39" spans="2:20" ht="12.75">
      <c r="B39" s="269" t="s">
        <v>268</v>
      </c>
      <c r="C39" s="47"/>
      <c r="D39" s="47"/>
      <c r="E39" s="47"/>
      <c r="F39" s="268" t="s">
        <v>53</v>
      </c>
      <c r="G39" s="266">
        <f>+366493+1955</f>
        <v>368448</v>
      </c>
      <c r="J39" s="24" t="s">
        <v>10</v>
      </c>
      <c r="K39" s="609" t="s">
        <v>277</v>
      </c>
      <c r="L39" s="600"/>
      <c r="M39" s="371"/>
      <c r="N39" s="386"/>
      <c r="O39" s="387"/>
      <c r="P39" s="371"/>
      <c r="Q39" s="387"/>
      <c r="R39" s="370"/>
      <c r="S39" s="370"/>
      <c r="T39" s="370"/>
    </row>
    <row r="40" spans="2:20" ht="12.75">
      <c r="B40" s="269" t="s">
        <v>269</v>
      </c>
      <c r="C40" s="47"/>
      <c r="D40" s="47"/>
      <c r="E40" s="47"/>
      <c r="F40" s="268" t="s">
        <v>53</v>
      </c>
      <c r="G40" s="265">
        <f>+100997+574</f>
        <v>101571</v>
      </c>
      <c r="K40" s="609"/>
      <c r="L40" s="600"/>
      <c r="M40" s="610"/>
      <c r="N40" s="612"/>
      <c r="O40" s="611"/>
      <c r="P40" s="610"/>
      <c r="Q40" s="611"/>
      <c r="R40" s="396"/>
      <c r="S40" s="396"/>
      <c r="T40" s="396"/>
    </row>
    <row r="41" spans="2:13" ht="12.75">
      <c r="B41" s="269" t="s">
        <v>319</v>
      </c>
      <c r="C41" s="47"/>
      <c r="D41" s="47"/>
      <c r="E41" s="47"/>
      <c r="F41" s="268" t="s">
        <v>53</v>
      </c>
      <c r="G41" s="265">
        <f>66721+134179+177747+31+10505</f>
        <v>389183</v>
      </c>
      <c r="M41" s="3" t="s">
        <v>278</v>
      </c>
    </row>
    <row r="42" spans="2:13" ht="13.5" thickBot="1">
      <c r="B42" s="269" t="s">
        <v>270</v>
      </c>
      <c r="C42" s="47"/>
      <c r="D42" s="47"/>
      <c r="E42" s="47"/>
      <c r="F42" s="268" t="s">
        <v>53</v>
      </c>
      <c r="G42" s="267">
        <f>SUM(G37:G41)</f>
        <v>1507181</v>
      </c>
      <c r="M42" s="3" t="s">
        <v>447</v>
      </c>
    </row>
    <row r="43" ht="13.5" thickTop="1"/>
  </sheetData>
  <sheetProtection formatCells="0" formatColumns="0" formatRows="0"/>
  <mergeCells count="21">
    <mergeCell ref="P38:Q38"/>
    <mergeCell ref="J20:T21"/>
    <mergeCell ref="M33:O33"/>
    <mergeCell ref="M34:O34"/>
    <mergeCell ref="P37:Q37"/>
    <mergeCell ref="P32:Q32"/>
    <mergeCell ref="K39:L40"/>
    <mergeCell ref="P36:Q36"/>
    <mergeCell ref="P33:Q33"/>
    <mergeCell ref="P40:Q40"/>
    <mergeCell ref="M40:O40"/>
    <mergeCell ref="M32:O32"/>
    <mergeCell ref="P35:Q35"/>
    <mergeCell ref="J17:T18"/>
    <mergeCell ref="M37:O37"/>
    <mergeCell ref="M38:O38"/>
    <mergeCell ref="C1:F1"/>
    <mergeCell ref="J15:T15"/>
    <mergeCell ref="P34:Q34"/>
    <mergeCell ref="M35:O35"/>
    <mergeCell ref="M36:O36"/>
  </mergeCells>
  <dataValidations count="1">
    <dataValidation errorStyle="information" type="list" showInputMessage="1" showErrorMessage="1" sqref="L16">
      <formula1>"Select Yes or No, Yes, No"</formula1>
    </dataValidation>
  </dataValidations>
  <printOptions horizontalCentered="1"/>
  <pageMargins left="1" right="0.25" top="0.5" bottom="0.25" header="0.5" footer="0.15"/>
  <pageSetup horizontalDpi="600" verticalDpi="600" orientation="landscape" paperSize="5" r:id="rId1"/>
  <headerFooter>
    <oddFooter>&amp;LRev. 8/12&amp;CFY 2012&amp;RPage 7 of 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45"/>
  <sheetViews>
    <sheetView showGridLines="0" zoomScaleSheetLayoutView="75" workbookViewId="0" topLeftCell="A13">
      <selection activeCell="T22" sqref="T22"/>
    </sheetView>
  </sheetViews>
  <sheetFormatPr defaultColWidth="9.33203125" defaultRowHeight="12.75" customHeight="1"/>
  <cols>
    <col min="1" max="1" width="2.83203125" style="3" customWidth="1"/>
    <col min="2" max="2" width="9.83203125" style="3" customWidth="1"/>
    <col min="3" max="3" width="10.5" style="3" customWidth="1"/>
    <col min="4" max="4" width="10.83203125" style="3" customWidth="1"/>
    <col min="5" max="17" width="6.83203125" style="3" customWidth="1"/>
    <col min="18" max="18" width="8.16015625" style="3" bestFit="1" customWidth="1"/>
    <col min="19" max="22" width="11.16015625" style="3" customWidth="1"/>
    <col min="23" max="23" width="3.83203125" style="3" customWidth="1"/>
    <col min="24" max="16384" width="9.33203125" style="3" customWidth="1"/>
  </cols>
  <sheetData>
    <row r="1" spans="1:22" ht="12.75" customHeight="1">
      <c r="A1" s="1" t="s">
        <v>0</v>
      </c>
      <c r="D1" s="512" t="str">
        <f>'Cover Page'!D1</f>
        <v>Premier Charter High School</v>
      </c>
      <c r="E1" s="512"/>
      <c r="F1" s="512"/>
      <c r="G1" s="512"/>
      <c r="H1" s="2"/>
      <c r="I1" s="2"/>
      <c r="K1" s="4" t="s">
        <v>1</v>
      </c>
      <c r="L1" s="512" t="str">
        <f>'Cover Page'!M1</f>
        <v>Maricopa</v>
      </c>
      <c r="M1" s="512"/>
      <c r="P1" s="12"/>
      <c r="U1" s="4" t="s">
        <v>174</v>
      </c>
      <c r="V1" s="263" t="str">
        <f>'Cover Page'!R1</f>
        <v>078939000</v>
      </c>
    </row>
    <row r="2" spans="17:20" ht="12.75" customHeight="1">
      <c r="Q2" s="7"/>
      <c r="T2" s="7"/>
    </row>
    <row r="3" spans="1:25" ht="12.75" customHeight="1">
      <c r="A3" s="45" t="s">
        <v>137</v>
      </c>
      <c r="B3" s="7"/>
      <c r="C3" s="7"/>
      <c r="D3" s="7"/>
      <c r="E3" s="7"/>
      <c r="F3" s="7"/>
      <c r="G3" s="7"/>
      <c r="H3" s="7"/>
      <c r="I3" s="46"/>
      <c r="J3" s="46"/>
      <c r="K3" s="46"/>
      <c r="L3" s="46"/>
      <c r="M3" s="46"/>
      <c r="N3" s="46"/>
      <c r="O3" s="7"/>
      <c r="P3" s="7"/>
      <c r="Q3" s="7"/>
      <c r="R3" s="7"/>
      <c r="S3" s="7"/>
      <c r="T3" s="7"/>
      <c r="U3" s="7"/>
      <c r="Y3" s="4"/>
    </row>
    <row r="4" ht="6" customHeight="1"/>
    <row r="5" ht="12.75" customHeight="1">
      <c r="A5" s="3" t="s">
        <v>251</v>
      </c>
    </row>
    <row r="6" spans="5:20" ht="12.75" customHeight="1">
      <c r="E6" s="616" t="s">
        <v>68</v>
      </c>
      <c r="F6" s="617"/>
      <c r="G6" s="617"/>
      <c r="H6" s="617"/>
      <c r="I6" s="617"/>
      <c r="J6" s="617"/>
      <c r="K6" s="617"/>
      <c r="L6" s="617"/>
      <c r="M6" s="617"/>
      <c r="N6" s="617"/>
      <c r="O6" s="617"/>
      <c r="P6" s="617"/>
      <c r="Q6" s="617"/>
      <c r="R6" s="618"/>
      <c r="S6" s="20"/>
      <c r="T6" s="20"/>
    </row>
    <row r="7" spans="2:20" ht="12.75" customHeight="1">
      <c r="B7" s="3" t="s">
        <v>67</v>
      </c>
      <c r="E7" s="21" t="s">
        <v>69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21">
        <v>12</v>
      </c>
      <c r="R7" s="21" t="s">
        <v>33</v>
      </c>
      <c r="S7" s="22"/>
      <c r="T7" s="22"/>
    </row>
    <row r="8" spans="2:20" ht="12.75" customHeight="1">
      <c r="B8" s="3" t="s">
        <v>70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23">
        <f>SUM(E8:Q8)</f>
        <v>0</v>
      </c>
      <c r="S8" s="24" t="s">
        <v>6</v>
      </c>
      <c r="T8" s="2"/>
    </row>
    <row r="9" spans="2:20" ht="12.75" customHeight="1">
      <c r="B9" s="3" t="s">
        <v>71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23">
        <f>SUM(E9:Q9)</f>
        <v>0</v>
      </c>
      <c r="S9" s="24" t="s">
        <v>7</v>
      </c>
      <c r="T9" s="2"/>
    </row>
    <row r="10" spans="2:20" ht="12.75" customHeight="1" thickBot="1">
      <c r="B10" s="3" t="s">
        <v>72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>
        <f>SUM(E10:Q10)</f>
        <v>0</v>
      </c>
      <c r="S10" s="24" t="s">
        <v>8</v>
      </c>
      <c r="T10" s="2"/>
    </row>
    <row r="11" spans="2:19" s="2" customFormat="1" ht="12.75" customHeight="1">
      <c r="B11" s="2" t="s">
        <v>169</v>
      </c>
      <c r="E11" s="613">
        <f aca="true" t="shared" si="0" ref="E11:Q11">SUM(E8:E10)</f>
        <v>0</v>
      </c>
      <c r="F11" s="613">
        <f t="shared" si="0"/>
        <v>0</v>
      </c>
      <c r="G11" s="613">
        <f t="shared" si="0"/>
        <v>0</v>
      </c>
      <c r="H11" s="613">
        <f t="shared" si="0"/>
        <v>0</v>
      </c>
      <c r="I11" s="613">
        <f t="shared" si="0"/>
        <v>0</v>
      </c>
      <c r="J11" s="613">
        <f t="shared" si="0"/>
        <v>0</v>
      </c>
      <c r="K11" s="613">
        <f t="shared" si="0"/>
        <v>0</v>
      </c>
      <c r="L11" s="613">
        <f t="shared" si="0"/>
        <v>0</v>
      </c>
      <c r="M11" s="613">
        <f t="shared" si="0"/>
        <v>0</v>
      </c>
      <c r="N11" s="613">
        <f t="shared" si="0"/>
        <v>0</v>
      </c>
      <c r="O11" s="613">
        <f t="shared" si="0"/>
        <v>0</v>
      </c>
      <c r="P11" s="613">
        <f t="shared" si="0"/>
        <v>0</v>
      </c>
      <c r="Q11" s="613">
        <f t="shared" si="0"/>
        <v>0</v>
      </c>
      <c r="R11" s="613">
        <f>SUM(E11:Q11)</f>
        <v>0</v>
      </c>
      <c r="S11" s="27"/>
    </row>
    <row r="12" spans="2:20" ht="13.5" thickBot="1">
      <c r="B12" s="3" t="s">
        <v>449</v>
      </c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80" t="s">
        <v>290</v>
      </c>
      <c r="T12" s="2"/>
    </row>
    <row r="13" ht="16.5" customHeight="1" thickTop="1"/>
    <row r="14" spans="1:11" ht="12.75" customHeight="1">
      <c r="A14" s="3" t="s">
        <v>252</v>
      </c>
      <c r="K14" s="3" t="s">
        <v>151</v>
      </c>
    </row>
    <row r="15" spans="2:20" ht="38.25">
      <c r="B15" s="3" t="s">
        <v>3</v>
      </c>
      <c r="F15" s="9" t="s">
        <v>73</v>
      </c>
      <c r="S15" s="304" t="s">
        <v>333</v>
      </c>
      <c r="T15" s="304" t="s">
        <v>325</v>
      </c>
    </row>
    <row r="16" spans="2:21" ht="12.75" customHeight="1">
      <c r="B16" s="3" t="s">
        <v>3</v>
      </c>
      <c r="F16" s="9" t="s">
        <v>254</v>
      </c>
      <c r="K16" s="73" t="s">
        <v>6</v>
      </c>
      <c r="L16" s="3" t="s">
        <v>152</v>
      </c>
      <c r="S16" s="43">
        <f>'[2]Page 2'!$N$4</f>
        <v>0</v>
      </c>
      <c r="T16" s="17"/>
      <c r="U16" s="24" t="s">
        <v>6</v>
      </c>
    </row>
    <row r="17" spans="2:21" ht="12.75" customHeight="1">
      <c r="B17" s="3" t="s">
        <v>74</v>
      </c>
      <c r="F17" s="13"/>
      <c r="G17" s="3" t="s">
        <v>3</v>
      </c>
      <c r="K17" s="73" t="s">
        <v>7</v>
      </c>
      <c r="L17" s="3" t="s">
        <v>334</v>
      </c>
      <c r="S17" s="43">
        <f>'[2]Page 2'!$N$5</f>
        <v>0</v>
      </c>
      <c r="T17" s="17"/>
      <c r="U17" s="24" t="s">
        <v>7</v>
      </c>
    </row>
    <row r="18" spans="2:21" ht="12.75" customHeight="1">
      <c r="B18" s="3" t="s">
        <v>75</v>
      </c>
      <c r="F18" s="14"/>
      <c r="K18" s="73" t="s">
        <v>8</v>
      </c>
      <c r="L18" s="3" t="s">
        <v>153</v>
      </c>
      <c r="S18" s="43">
        <f>'[2]Page 2'!$N$6</f>
        <v>0</v>
      </c>
      <c r="T18" s="17"/>
      <c r="U18" s="24" t="s">
        <v>8</v>
      </c>
    </row>
    <row r="19" spans="2:21" ht="12.75" customHeight="1">
      <c r="B19" s="3" t="s">
        <v>76</v>
      </c>
      <c r="F19" s="14"/>
      <c r="K19" s="73" t="s">
        <v>9</v>
      </c>
      <c r="L19" s="3" t="s">
        <v>154</v>
      </c>
      <c r="S19" s="43">
        <f>'[2]Page 2'!$N$7</f>
        <v>0</v>
      </c>
      <c r="T19" s="17"/>
      <c r="U19" s="24" t="s">
        <v>9</v>
      </c>
    </row>
    <row r="20" spans="2:21" ht="12.75" customHeight="1">
      <c r="B20" s="3" t="s">
        <v>77</v>
      </c>
      <c r="F20" s="14"/>
      <c r="K20" s="73" t="s">
        <v>10</v>
      </c>
      <c r="L20" s="3" t="s">
        <v>155</v>
      </c>
      <c r="S20" s="43">
        <f>'[2]Page 2'!$N$8</f>
        <v>0</v>
      </c>
      <c r="T20" s="17"/>
      <c r="U20" s="24" t="s">
        <v>10</v>
      </c>
    </row>
    <row r="21" spans="2:21" ht="12.75" customHeight="1">
      <c r="B21" s="3" t="s">
        <v>78</v>
      </c>
      <c r="F21" s="14"/>
      <c r="K21" s="73" t="s">
        <v>11</v>
      </c>
      <c r="L21" s="3" t="s">
        <v>156</v>
      </c>
      <c r="S21" s="43">
        <v>47781</v>
      </c>
      <c r="T21" s="17">
        <v>46233</v>
      </c>
      <c r="U21" s="24" t="s">
        <v>11</v>
      </c>
    </row>
    <row r="22" spans="2:21" ht="13.5" thickBot="1">
      <c r="B22" s="3" t="s">
        <v>170</v>
      </c>
      <c r="F22" s="44">
        <f>SUM(F17:F21)</f>
        <v>0</v>
      </c>
      <c r="G22" s="80" t="s">
        <v>79</v>
      </c>
      <c r="K22" s="73" t="s">
        <v>12</v>
      </c>
      <c r="L22" s="3" t="s">
        <v>396</v>
      </c>
      <c r="S22" s="43">
        <f>'[2]Page 2'!$N$10</f>
        <v>0</v>
      </c>
      <c r="T22" s="17"/>
      <c r="U22" s="24" t="s">
        <v>12</v>
      </c>
    </row>
    <row r="23" spans="11:21" ht="12.75" customHeight="1" thickTop="1">
      <c r="K23" s="73" t="s">
        <v>14</v>
      </c>
      <c r="L23" s="3" t="s">
        <v>157</v>
      </c>
      <c r="S23" s="43">
        <f>'[2]Page 2'!$N$11</f>
        <v>0</v>
      </c>
      <c r="T23" s="17"/>
      <c r="U23" s="24" t="s">
        <v>14</v>
      </c>
    </row>
    <row r="24" spans="11:21" ht="12.75" customHeight="1">
      <c r="K24" s="73" t="s">
        <v>15</v>
      </c>
      <c r="L24" s="3" t="s">
        <v>397</v>
      </c>
      <c r="S24" s="43">
        <f>'[2]Page 2'!$N$12</f>
        <v>0</v>
      </c>
      <c r="T24" s="17"/>
      <c r="U24" s="24" t="s">
        <v>15</v>
      </c>
    </row>
    <row r="25" spans="11:21" ht="12.75" customHeight="1">
      <c r="K25" s="73" t="s">
        <v>16</v>
      </c>
      <c r="L25" s="3" t="s">
        <v>158</v>
      </c>
      <c r="S25" s="43">
        <f>'[2]Page 2'!$N$13</f>
        <v>0</v>
      </c>
      <c r="T25" s="17"/>
      <c r="U25" s="24" t="s">
        <v>16</v>
      </c>
    </row>
    <row r="26" spans="1:21" ht="12.75" customHeight="1">
      <c r="A26" s="3" t="s">
        <v>326</v>
      </c>
      <c r="K26" s="73" t="s">
        <v>17</v>
      </c>
      <c r="L26" s="3" t="s">
        <v>159</v>
      </c>
      <c r="S26" s="43">
        <f>'[2]Page 2'!$N$14</f>
        <v>0</v>
      </c>
      <c r="T26" s="17"/>
      <c r="U26" s="24" t="s">
        <v>17</v>
      </c>
    </row>
    <row r="27" spans="2:21" ht="12.75" customHeight="1">
      <c r="B27" s="3" t="s">
        <v>327</v>
      </c>
      <c r="K27" s="73" t="s">
        <v>18</v>
      </c>
      <c r="L27" s="3" t="s">
        <v>160</v>
      </c>
      <c r="S27" s="43">
        <f>'[2]Page 2'!$N$15</f>
        <v>0</v>
      </c>
      <c r="T27" s="17"/>
      <c r="U27" s="24" t="s">
        <v>18</v>
      </c>
    </row>
    <row r="28" spans="11:21" ht="13.5" thickBot="1">
      <c r="K28" s="73" t="s">
        <v>20</v>
      </c>
      <c r="L28" s="3" t="s">
        <v>161</v>
      </c>
      <c r="S28" s="207">
        <f>'[2]Page 2'!$N$16</f>
        <v>0</v>
      </c>
      <c r="T28" s="25"/>
      <c r="U28" s="24" t="s">
        <v>20</v>
      </c>
    </row>
    <row r="29" spans="2:21" ht="12.75" customHeight="1">
      <c r="B29" s="35" t="s">
        <v>320</v>
      </c>
      <c r="K29" s="73" t="s">
        <v>21</v>
      </c>
      <c r="L29" s="3" t="s">
        <v>450</v>
      </c>
      <c r="S29" s="74">
        <f>SUM(S16:S28)</f>
        <v>47781</v>
      </c>
      <c r="T29" s="74">
        <f>SUM(T16:T28)</f>
        <v>46233</v>
      </c>
      <c r="U29" s="24" t="s">
        <v>21</v>
      </c>
    </row>
    <row r="30" spans="2:21" ht="12.75" customHeight="1">
      <c r="B30" s="3" t="s">
        <v>107</v>
      </c>
      <c r="C30" s="10" t="s">
        <v>53</v>
      </c>
      <c r="D30" s="13"/>
      <c r="K30" s="73" t="s">
        <v>22</v>
      </c>
      <c r="L30" s="484" t="s">
        <v>289</v>
      </c>
      <c r="M30" s="484"/>
      <c r="N30" s="484"/>
      <c r="O30" s="80"/>
      <c r="S30" s="43">
        <f>'[2]Page 2'!$N$18</f>
        <v>0</v>
      </c>
      <c r="T30" s="17"/>
      <c r="U30" s="24" t="s">
        <v>22</v>
      </c>
    </row>
    <row r="31" spans="2:21" ht="12.75" customHeight="1">
      <c r="B31" s="24" t="s">
        <v>103</v>
      </c>
      <c r="C31" s="10" t="s">
        <v>53</v>
      </c>
      <c r="D31" s="14"/>
      <c r="K31" s="73" t="s">
        <v>23</v>
      </c>
      <c r="L31" s="3" t="s">
        <v>286</v>
      </c>
      <c r="S31" s="43">
        <f>'[2]Page 2'!$N$19</f>
        <v>0</v>
      </c>
      <c r="T31" s="17"/>
      <c r="U31" s="24" t="s">
        <v>23</v>
      </c>
    </row>
    <row r="32" spans="2:21" ht="12.75" customHeight="1" thickBot="1">
      <c r="B32" s="3" t="s">
        <v>171</v>
      </c>
      <c r="C32" s="10" t="s">
        <v>53</v>
      </c>
      <c r="D32" s="44">
        <f>SUM(D30:D31)</f>
        <v>0</v>
      </c>
      <c r="E32" s="80" t="s">
        <v>80</v>
      </c>
      <c r="K32" s="73" t="s">
        <v>24</v>
      </c>
      <c r="L32" s="3" t="s">
        <v>287</v>
      </c>
      <c r="S32" s="43">
        <f>'[2]Page 2'!$N$20</f>
        <v>0</v>
      </c>
      <c r="T32" s="17"/>
      <c r="U32" s="24" t="s">
        <v>24</v>
      </c>
    </row>
    <row r="33" spans="11:21" ht="12.75" customHeight="1" thickTop="1">
      <c r="K33" s="73" t="s">
        <v>26</v>
      </c>
      <c r="L33" s="3" t="s">
        <v>162</v>
      </c>
      <c r="S33" s="43">
        <f>'[2]Page 2'!$N$21</f>
        <v>0</v>
      </c>
      <c r="T33" s="17"/>
      <c r="U33" s="24" t="s">
        <v>26</v>
      </c>
    </row>
    <row r="34" spans="11:21" ht="12.75">
      <c r="K34" s="73" t="s">
        <v>27</v>
      </c>
      <c r="L34" s="3" t="s">
        <v>222</v>
      </c>
      <c r="S34" s="43">
        <f>'[2]Page 2'!$N$22</f>
        <v>0</v>
      </c>
      <c r="T34" s="17"/>
      <c r="U34" s="24" t="s">
        <v>27</v>
      </c>
    </row>
    <row r="35" spans="11:21" ht="12" customHeight="1" thickBot="1">
      <c r="K35" s="73" t="s">
        <v>28</v>
      </c>
      <c r="L35" s="3" t="s">
        <v>163</v>
      </c>
      <c r="S35" s="207">
        <f>'[2]Page 2'!$N$23</f>
        <v>0</v>
      </c>
      <c r="T35" s="25"/>
      <c r="U35" s="24" t="s">
        <v>28</v>
      </c>
    </row>
    <row r="36" spans="11:21" ht="12" customHeight="1" thickBot="1">
      <c r="K36" s="73" t="s">
        <v>29</v>
      </c>
      <c r="L36" s="173" t="s">
        <v>451</v>
      </c>
      <c r="S36" s="192">
        <f>SUM(S30:S35)</f>
        <v>0</v>
      </c>
      <c r="T36" s="192">
        <f>SUM(T30:T35)</f>
        <v>0</v>
      </c>
      <c r="U36" s="24" t="s">
        <v>29</v>
      </c>
    </row>
    <row r="37" spans="11:21" ht="12.75" customHeight="1" thickBot="1">
      <c r="K37" s="73" t="s">
        <v>30</v>
      </c>
      <c r="L37" s="615" t="s">
        <v>335</v>
      </c>
      <c r="M37" s="615"/>
      <c r="N37" s="615"/>
      <c r="O37" s="615"/>
      <c r="P37" s="615"/>
      <c r="Q37" s="390"/>
      <c r="S37" s="19">
        <f>S29+S36</f>
        <v>47781</v>
      </c>
      <c r="T37" s="19">
        <f>T29+T36</f>
        <v>46233</v>
      </c>
      <c r="U37" s="24" t="s">
        <v>30</v>
      </c>
    </row>
    <row r="38" spans="1:12" ht="12.75" customHeight="1" thickTop="1">
      <c r="A38" s="10" t="s">
        <v>81</v>
      </c>
      <c r="B38" s="484" t="s">
        <v>82</v>
      </c>
      <c r="C38" s="484"/>
      <c r="D38" s="484"/>
      <c r="E38" s="484"/>
      <c r="F38" s="484"/>
      <c r="G38" s="484"/>
      <c r="H38" s="484"/>
      <c r="L38" s="3" t="s">
        <v>405</v>
      </c>
    </row>
    <row r="39" spans="1:12" ht="12.75" customHeight="1">
      <c r="A39" s="10" t="s">
        <v>83</v>
      </c>
      <c r="B39" s="484" t="s">
        <v>84</v>
      </c>
      <c r="C39" s="484"/>
      <c r="D39" s="484"/>
      <c r="E39" s="484"/>
      <c r="F39" s="484"/>
      <c r="G39" s="484"/>
      <c r="H39" s="484"/>
      <c r="L39" s="3" t="s">
        <v>398</v>
      </c>
    </row>
    <row r="40" spans="1:24" ht="12.75" customHeight="1">
      <c r="A40" s="73" t="s">
        <v>328</v>
      </c>
      <c r="B40" s="484" t="s">
        <v>369</v>
      </c>
      <c r="C40" s="484"/>
      <c r="D40" s="484"/>
      <c r="E40" s="484"/>
      <c r="F40" s="484"/>
      <c r="G40" s="484"/>
      <c r="H40" s="484"/>
      <c r="I40" s="484"/>
      <c r="J40" s="484"/>
      <c r="K40" s="484"/>
      <c r="L40" s="484"/>
      <c r="W40" s="389"/>
      <c r="X40" s="389"/>
    </row>
    <row r="41" spans="2:13" ht="12.75" customHeight="1">
      <c r="B41" s="484"/>
      <c r="C41" s="484"/>
      <c r="D41" s="484"/>
      <c r="E41" s="484"/>
      <c r="F41" s="484"/>
      <c r="G41" s="484"/>
      <c r="H41" s="484"/>
      <c r="I41" s="484"/>
      <c r="J41" s="484"/>
      <c r="K41" s="484"/>
      <c r="L41" s="484"/>
      <c r="M41" s="484"/>
    </row>
    <row r="45" spans="2:3" ht="12.75" customHeight="1">
      <c r="B45" s="391">
        <f>'Page 2'!J36</f>
        <v>46233</v>
      </c>
      <c r="C45" s="391">
        <f>SUM('Page 2'!J36+'Page 2'!J37)</f>
        <v>46233</v>
      </c>
    </row>
  </sheetData>
  <sheetProtection formatCells="0" formatColumns="0" formatRows="0"/>
  <mergeCells count="23">
    <mergeCell ref="Q11:Q12"/>
    <mergeCell ref="R11:R12"/>
    <mergeCell ref="E6:R6"/>
    <mergeCell ref="M11:M12"/>
    <mergeCell ref="N11:N12"/>
    <mergeCell ref="O11:O12"/>
    <mergeCell ref="P11:P12"/>
    <mergeCell ref="I11:I12"/>
    <mergeCell ref="J11:J12"/>
    <mergeCell ref="K11:K12"/>
    <mergeCell ref="B40:L40"/>
    <mergeCell ref="B41:M41"/>
    <mergeCell ref="L11:L12"/>
    <mergeCell ref="B38:H38"/>
    <mergeCell ref="B39:H39"/>
    <mergeCell ref="L30:N30"/>
    <mergeCell ref="L37:P37"/>
    <mergeCell ref="D1:G1"/>
    <mergeCell ref="L1:M1"/>
    <mergeCell ref="E11:E12"/>
    <mergeCell ref="F11:F12"/>
    <mergeCell ref="G11:G12"/>
    <mergeCell ref="H11:H12"/>
  </mergeCells>
  <conditionalFormatting sqref="F22 G22 S12 A38:H38">
    <cfRule type="expression" priority="8" dxfId="0" stopIfTrue="1">
      <formula>$F$22&gt;$R$11</formula>
    </cfRule>
  </conditionalFormatting>
  <conditionalFormatting sqref="T37 L37 A40:B40">
    <cfRule type="expression" priority="2" dxfId="4" stopIfTrue="1">
      <formula>$T$37&lt;&gt;$B$45</formula>
    </cfRule>
  </conditionalFormatting>
  <conditionalFormatting sqref="L37 A40 B41">
    <cfRule type="expression" priority="10" dxfId="4" stopIfTrue="1">
      <formula>'Page 8'!#REF!&lt;&gt;$C$45</formula>
    </cfRule>
  </conditionalFormatting>
  <conditionalFormatting sqref="D32:E32 L30 A39:H39">
    <cfRule type="expression" priority="13" dxfId="4" stopIfTrue="1">
      <formula>$D$32&lt;&gt;'Page 8'!#REF!</formula>
    </cfRule>
  </conditionalFormatting>
  <printOptions horizontalCentered="1"/>
  <pageMargins left="1" right="0.25" top="0.5" bottom="0.25" header="0.5" footer="0.15"/>
  <pageSetup horizontalDpi="600" verticalDpi="600" orientation="landscape" paperSize="5" r:id="rId1"/>
  <headerFooter alignWithMargins="0">
    <oddFooter>&amp;LRev. 8/12&amp;CFY 2012&amp;RPage 8 of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Charter School AFR</dc:title>
  <dc:subject/>
  <dc:creator>AZ Auditor General</dc:creator>
  <cp:keywords/>
  <dc:description/>
  <cp:lastModifiedBy> </cp:lastModifiedBy>
  <cp:lastPrinted>2012-10-02T21:52:56Z</cp:lastPrinted>
  <dcterms:created xsi:type="dcterms:W3CDTF">1997-10-10T20:56:13Z</dcterms:created>
  <dcterms:modified xsi:type="dcterms:W3CDTF">2012-10-02T22:21:12Z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2012</vt:lpwstr>
  </property>
  <property fmtid="{D5CDD505-2E9C-101B-9397-08002B2CF9AE}" pid="3" name="BudgetTypeID">
    <vt:lpwstr>11</vt:lpwstr>
  </property>
  <property fmtid="{D5CDD505-2E9C-101B-9397-08002B2CF9AE}" pid="4" name="SchoolBySchool">
    <vt:lpwstr>0</vt:lpwstr>
  </property>
  <property fmtid="{D5CDD505-2E9C-101B-9397-08002B2CF9AE}" pid="5" name="Password">
    <vt:lpwstr>accounting</vt:lpwstr>
  </property>
</Properties>
</file>