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ephanieramirez/Dropbox/Budgets/2018/"/>
    </mc:Choice>
  </mc:AlternateContent>
  <xr:revisionPtr revIDLastSave="0" documentId="12_ncr:500000_{15CD1D78-C6D6-3149-B67D-22E5FE128E79}" xr6:coauthVersionLast="31" xr6:coauthVersionMax="31" xr10:uidLastSave="{00000000-0000-0000-0000-000000000000}"/>
  <workbookProtection lockStructure="1"/>
  <bookViews>
    <workbookView xWindow="-38200" yWindow="460" windowWidth="35380" windowHeight="19660" activeTab="1" xr2:uid="{00000000-000D-0000-FFFF-FFFF00000000}"/>
  </bookViews>
  <sheets>
    <sheet name="By Fund Summary" sheetId="11" r:id="rId1"/>
    <sheet name="By Function Summary" sheetId="13" r:id="rId2"/>
  </sheets>
  <definedNames>
    <definedName name="_xlnm.Print_Titles" localSheetId="1">'By Function Summary'!$1:$7</definedName>
  </definedNames>
  <calcPr calcId="162913"/>
</workbook>
</file>

<file path=xl/calcChain.xml><?xml version="1.0" encoding="utf-8"?>
<calcChain xmlns="http://schemas.openxmlformats.org/spreadsheetml/2006/main">
  <c r="K15" i="13" l="1"/>
  <c r="O14" i="13" l="1"/>
  <c r="O13" i="13"/>
  <c r="O8" i="13"/>
  <c r="O9" i="13"/>
  <c r="O10" i="13"/>
  <c r="O12" i="13"/>
  <c r="L73" i="13"/>
  <c r="K73" i="13"/>
  <c r="O73" i="13" s="1"/>
  <c r="E73" i="13"/>
  <c r="D73" i="13"/>
  <c r="G13" i="11"/>
  <c r="G12" i="11"/>
  <c r="I12" i="11" s="1"/>
  <c r="G9" i="11"/>
  <c r="I9" i="11" s="1"/>
  <c r="G8" i="11"/>
  <c r="I8" i="11" s="1"/>
  <c r="G14" i="11" l="1"/>
  <c r="I13" i="11"/>
  <c r="O15" i="13"/>
  <c r="G10" i="11"/>
  <c r="D67" i="13"/>
  <c r="K20" i="13"/>
  <c r="K26" i="13"/>
  <c r="K29" i="13"/>
  <c r="L28" i="13" s="1"/>
  <c r="L29" i="13" s="1"/>
  <c r="K32" i="13"/>
  <c r="K35" i="13"/>
  <c r="K38" i="13"/>
  <c r="K41" i="13"/>
  <c r="K44" i="13"/>
  <c r="K48" i="13"/>
  <c r="K51" i="13"/>
  <c r="K55" i="13"/>
  <c r="L53" i="13" s="1"/>
  <c r="K58" i="13"/>
  <c r="K61" i="13"/>
  <c r="K64" i="13"/>
  <c r="K67" i="13"/>
  <c r="K70" i="13"/>
  <c r="D15" i="13"/>
  <c r="L70" i="13"/>
  <c r="L66" i="13"/>
  <c r="L67" i="13" s="1"/>
  <c r="L32" i="13"/>
  <c r="K23" i="13"/>
  <c r="L23" i="13"/>
  <c r="L12" i="13"/>
  <c r="F10" i="11"/>
  <c r="F14" i="11"/>
  <c r="B14" i="11"/>
  <c r="C12" i="11" s="1"/>
  <c r="B10" i="11"/>
  <c r="B16" i="11" s="1"/>
  <c r="D20" i="13"/>
  <c r="E19" i="13"/>
  <c r="E20" i="13" s="1"/>
  <c r="D23" i="13"/>
  <c r="F23" i="13" s="1"/>
  <c r="E23" i="13"/>
  <c r="D26" i="13"/>
  <c r="E25" i="13" s="1"/>
  <c r="E26" i="13" s="1"/>
  <c r="D29" i="13"/>
  <c r="E28" i="13" s="1"/>
  <c r="E29" i="13" s="1"/>
  <c r="D32" i="13"/>
  <c r="F32" i="13" s="1"/>
  <c r="E32" i="13"/>
  <c r="D35" i="13"/>
  <c r="F35" i="13" s="1"/>
  <c r="E34" i="13"/>
  <c r="E35" i="13" s="1"/>
  <c r="D38" i="13"/>
  <c r="E37" i="13" s="1"/>
  <c r="E38" i="13" s="1"/>
  <c r="D41" i="13"/>
  <c r="E40" i="13" s="1"/>
  <c r="E41" i="13" s="1"/>
  <c r="D44" i="13"/>
  <c r="E43" i="13" s="1"/>
  <c r="E44" i="13" s="1"/>
  <c r="D48" i="13"/>
  <c r="E46" i="13" s="1"/>
  <c r="E48" i="13" s="1"/>
  <c r="D51" i="13"/>
  <c r="D55" i="13"/>
  <c r="E54" i="13" s="1"/>
  <c r="E55" i="13" s="1"/>
  <c r="D58" i="13"/>
  <c r="E57" i="13" s="1"/>
  <c r="E58" i="13" s="1"/>
  <c r="D61" i="13"/>
  <c r="E60" i="13" s="1"/>
  <c r="E61" i="13" s="1"/>
  <c r="D64" i="13"/>
  <c r="E63" i="13" s="1"/>
  <c r="E64" i="13" s="1"/>
  <c r="D70" i="13"/>
  <c r="E70" i="13"/>
  <c r="E53" i="13"/>
  <c r="E47" i="13"/>
  <c r="E66" i="13"/>
  <c r="E67" i="13" s="1"/>
  <c r="E50" i="13"/>
  <c r="E51" i="13"/>
  <c r="E12" i="13"/>
  <c r="F38" i="13"/>
  <c r="F55" i="13"/>
  <c r="F26" i="13"/>
  <c r="F67" i="13"/>
  <c r="F51" i="13"/>
  <c r="F64" i="13"/>
  <c r="E8" i="13"/>
  <c r="E13" i="13"/>
  <c r="E10" i="13"/>
  <c r="E14" i="13"/>
  <c r="E9" i="13"/>
  <c r="E15" i="13"/>
  <c r="C9" i="11"/>
  <c r="C8" i="11" l="1"/>
  <c r="C10" i="11" s="1"/>
  <c r="C13" i="11"/>
  <c r="C14" i="11" s="1"/>
  <c r="I14" i="11"/>
  <c r="G16" i="11"/>
  <c r="I10" i="11"/>
  <c r="O41" i="13"/>
  <c r="M41" i="13"/>
  <c r="F41" i="13"/>
  <c r="P41" i="13" s="1"/>
  <c r="D75" i="13"/>
  <c r="D77" i="13" s="1"/>
  <c r="F20" i="13"/>
  <c r="L40" i="13"/>
  <c r="L41" i="13" s="1"/>
  <c r="O64" i="13"/>
  <c r="M64" i="13"/>
  <c r="P64" i="13" s="1"/>
  <c r="M38" i="13"/>
  <c r="O38" i="13"/>
  <c r="F48" i="13"/>
  <c r="P48" i="13" s="1"/>
  <c r="L54" i="13"/>
  <c r="L55" i="13" s="1"/>
  <c r="L14" i="13"/>
  <c r="L9" i="13"/>
  <c r="L10" i="13"/>
  <c r="L13" i="13"/>
  <c r="L8" i="13"/>
  <c r="L46" i="13"/>
  <c r="M48" i="13"/>
  <c r="O48" i="13"/>
  <c r="P15" i="13"/>
  <c r="F29" i="13"/>
  <c r="P38" i="13"/>
  <c r="M70" i="13"/>
  <c r="O70" i="13"/>
  <c r="O44" i="13"/>
  <c r="M44" i="13"/>
  <c r="M32" i="13"/>
  <c r="P32" i="13" s="1"/>
  <c r="O32" i="13"/>
  <c r="M73" i="13"/>
  <c r="M67" i="13"/>
  <c r="P67" i="13" s="1"/>
  <c r="O67" i="13"/>
  <c r="M61" i="13"/>
  <c r="P61" i="13" s="1"/>
  <c r="O61" i="13"/>
  <c r="O58" i="13"/>
  <c r="M58" i="13"/>
  <c r="O55" i="13"/>
  <c r="M55" i="13"/>
  <c r="P55" i="13" s="1"/>
  <c r="L50" i="13"/>
  <c r="L51" i="13" s="1"/>
  <c r="O51" i="13"/>
  <c r="M51" i="13"/>
  <c r="P51" i="13" s="1"/>
  <c r="M35" i="13"/>
  <c r="P35" i="13" s="1"/>
  <c r="O35" i="13"/>
  <c r="O29" i="13"/>
  <c r="M29" i="13"/>
  <c r="P29" i="13" s="1"/>
  <c r="O20" i="13"/>
  <c r="M20" i="13"/>
  <c r="P20" i="13" s="1"/>
  <c r="L19" i="13"/>
  <c r="L20" i="13" s="1"/>
  <c r="F16" i="11"/>
  <c r="L25" i="13"/>
  <c r="L26" i="13" s="1"/>
  <c r="O26" i="13"/>
  <c r="M26" i="13"/>
  <c r="O23" i="13"/>
  <c r="M23" i="13"/>
  <c r="P23" i="13" s="1"/>
  <c r="K75" i="13"/>
  <c r="K77" i="13" s="1"/>
  <c r="F73" i="13"/>
  <c r="P73" i="13" s="1"/>
  <c r="L63" i="13"/>
  <c r="L64" i="13" s="1"/>
  <c r="L60" i="13"/>
  <c r="L61" i="13" s="1"/>
  <c r="L43" i="13"/>
  <c r="L44" i="13" s="1"/>
  <c r="L37" i="13"/>
  <c r="L38" i="13" s="1"/>
  <c r="F70" i="13"/>
  <c r="F44" i="13"/>
  <c r="P44" i="13" s="1"/>
  <c r="F58" i="13"/>
  <c r="L34" i="13"/>
  <c r="L35" i="13" s="1"/>
  <c r="L47" i="13"/>
  <c r="L57" i="13"/>
  <c r="L58" i="13" s="1"/>
  <c r="F61" i="13"/>
  <c r="I16" i="11" l="1"/>
  <c r="L15" i="13"/>
  <c r="P58" i="13"/>
  <c r="L48" i="13"/>
  <c r="O75" i="13"/>
  <c r="P75" i="13" s="1"/>
  <c r="P26" i="13"/>
  <c r="M75" i="13"/>
  <c r="P70" i="13"/>
  <c r="F75" i="13"/>
  <c r="O77" i="13" l="1"/>
</calcChain>
</file>

<file path=xl/sharedStrings.xml><?xml version="1.0" encoding="utf-8"?>
<sst xmlns="http://schemas.openxmlformats.org/spreadsheetml/2006/main" count="255" uniqueCount="100">
  <si>
    <t>Fund</t>
  </si>
  <si>
    <t>240: NSLP</t>
  </si>
  <si>
    <t>420: General</t>
  </si>
  <si>
    <t>Por Vida Academy</t>
  </si>
  <si>
    <t>By Fund Summary</t>
  </si>
  <si>
    <t xml:space="preserve">Budget </t>
  </si>
  <si>
    <t>% of Budget</t>
  </si>
  <si>
    <t>Revenue</t>
  </si>
  <si>
    <t>Expenses</t>
  </si>
  <si>
    <t>Net Revenue</t>
  </si>
  <si>
    <t xml:space="preserve">Debt </t>
  </si>
  <si>
    <t>71-6000</t>
  </si>
  <si>
    <t>420 - General</t>
  </si>
  <si>
    <t>Data Processing</t>
  </si>
  <si>
    <t>53-6000</t>
  </si>
  <si>
    <t>Security &amp; Monitoring Services</t>
  </si>
  <si>
    <t>52-6000</t>
  </si>
  <si>
    <t>Building Maintenance &amp; Operations</t>
  </si>
  <si>
    <t>51-6000</t>
  </si>
  <si>
    <t>General Administration</t>
  </si>
  <si>
    <t>41-6000</t>
  </si>
  <si>
    <t xml:space="preserve">Extracurricular </t>
  </si>
  <si>
    <t>36-6000</t>
  </si>
  <si>
    <t>Food Services</t>
  </si>
  <si>
    <t>35-6000</t>
  </si>
  <si>
    <t>Student Transportation</t>
  </si>
  <si>
    <t>34-6000</t>
  </si>
  <si>
    <t>Health Services</t>
  </si>
  <si>
    <t>33-6000</t>
  </si>
  <si>
    <t xml:space="preserve">Social Work </t>
  </si>
  <si>
    <t>32-6000</t>
  </si>
  <si>
    <t>Academic Advisor</t>
  </si>
  <si>
    <t>31-6000</t>
  </si>
  <si>
    <t>School Leadership</t>
  </si>
  <si>
    <t>23-6000</t>
  </si>
  <si>
    <t>Inst Leadership</t>
  </si>
  <si>
    <t>21-6000</t>
  </si>
  <si>
    <t>Curric/Staff Develop</t>
  </si>
  <si>
    <t>13-6000</t>
  </si>
  <si>
    <t>Instruction</t>
  </si>
  <si>
    <t>11-6000</t>
  </si>
  <si>
    <t>FSP</t>
  </si>
  <si>
    <t>00-5812</t>
  </si>
  <si>
    <t>00-5729</t>
  </si>
  <si>
    <t>240 - NSLP</t>
  </si>
  <si>
    <t xml:space="preserve">School Lunch </t>
  </si>
  <si>
    <t>00-5922</t>
  </si>
  <si>
    <t xml:space="preserve">School Breakfast </t>
  </si>
  <si>
    <t>00-5921</t>
  </si>
  <si>
    <t>State Rev Dist by TEA</t>
  </si>
  <si>
    <t>00-5829</t>
  </si>
  <si>
    <t>Description</t>
  </si>
  <si>
    <t>Code</t>
  </si>
  <si>
    <t>By Function Summary District</t>
  </si>
  <si>
    <t>Budget</t>
  </si>
  <si>
    <t>Sub Function 11</t>
  </si>
  <si>
    <t>Total Expenses</t>
  </si>
  <si>
    <t>Sub Function 13</t>
  </si>
  <si>
    <t>Sub Function 21</t>
  </si>
  <si>
    <t>Sub Function 23</t>
  </si>
  <si>
    <t>Sub Function 31</t>
  </si>
  <si>
    <t>Sub Function 32</t>
  </si>
  <si>
    <t>Sub Function 33</t>
  </si>
  <si>
    <t>Sub Function 34</t>
  </si>
  <si>
    <t>Sub Function 35</t>
  </si>
  <si>
    <t>Sub Function 36</t>
  </si>
  <si>
    <t>Sub Function 41</t>
  </si>
  <si>
    <t>Sub Function 51</t>
  </si>
  <si>
    <t>Sub Function 52</t>
  </si>
  <si>
    <t>Sub Function 53</t>
  </si>
  <si>
    <t>Sub Function 71</t>
  </si>
  <si>
    <t>% Within</t>
  </si>
  <si>
    <t>Function Code</t>
  </si>
  <si>
    <t>Per Capita Apportionment</t>
  </si>
  <si>
    <t>00-5811</t>
  </si>
  <si>
    <t>Revenues from Services to Other School Districts</t>
  </si>
  <si>
    <t>Level: By Function</t>
  </si>
  <si>
    <t>Format: By Fund</t>
  </si>
  <si>
    <t>JR3 WebSmart: Income Statement Report</t>
  </si>
  <si>
    <t xml:space="preserve">Revenue </t>
  </si>
  <si>
    <t>JR3 WebSmart: Reports - Budget Revenue / Expense Comparison Report</t>
  </si>
  <si>
    <t>Facilities Acquisition and Construction</t>
  </si>
  <si>
    <t>81-6000</t>
  </si>
  <si>
    <t>Support Services - Student</t>
  </si>
  <si>
    <t>30-6000</t>
  </si>
  <si>
    <t>Sub Function 30</t>
  </si>
  <si>
    <t>Sub Function 81</t>
  </si>
  <si>
    <t>41-8000</t>
  </si>
  <si>
    <r>
      <t xml:space="preserve">Approved Budget FY </t>
    </r>
    <r>
      <rPr>
        <b/>
        <sz val="12"/>
        <color rgb="FFFF0000"/>
        <rFont val="Arial"/>
        <family val="2"/>
      </rPr>
      <t>2018</t>
    </r>
  </si>
  <si>
    <t>Difference</t>
  </si>
  <si>
    <t>% change from original budget</t>
  </si>
  <si>
    <t>99-6000</t>
  </si>
  <si>
    <t>Other Intergovernental</t>
  </si>
  <si>
    <t>Sub Function 99</t>
  </si>
  <si>
    <t>% Change Within</t>
  </si>
  <si>
    <t>% Difference</t>
  </si>
  <si>
    <t>Approved: 8/24/17</t>
  </si>
  <si>
    <t>Approved:</t>
  </si>
  <si>
    <t xml:space="preserve">Approved: </t>
  </si>
  <si>
    <r>
      <t xml:space="preserve">Amended Budget as of </t>
    </r>
    <r>
      <rPr>
        <b/>
        <sz val="12"/>
        <color rgb="FFFF0000"/>
        <rFont val="Arial"/>
        <family val="2"/>
      </rPr>
      <t>2/28/18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</si>
</sst>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7" x14ac:knownFonts="1">
    <font>
      <sz val="8"/>
      <color indexed="8"/>
      <name val="Arial"/>
      <charset val="204"/>
    </font>
    <font>
      <sz val="10"/>
      <color indexed="8"/>
      <name val="Arial"/>
      <family val="2"/>
    </font>
    <font>
      <b/>
      <sz val="8.25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094E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Fill="0" applyBorder="0" applyAlignment="0" applyProtection="0">
      <alignment vertical="top"/>
    </xf>
    <xf numFmtId="0" fontId="8" fillId="0" borderId="0"/>
    <xf numFmtId="0" fontId="10" fillId="0" borderId="0"/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8" fillId="0" borderId="0"/>
  </cellStyleXfs>
  <cellXfs count="9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1" applyFont="1"/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horizontal="right" vertical="center" wrapText="1" shrinkToFit="1"/>
      <protection locked="0"/>
    </xf>
    <xf numFmtId="8" fontId="1" fillId="0" borderId="0" xfId="0" applyNumberFormat="1" applyFont="1" applyFill="1" applyAlignment="1" applyProtection="1">
      <alignment horizontal="right" vertical="center" wrapText="1" shrinkToFit="1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10" fontId="1" fillId="0" borderId="0" xfId="0" applyNumberFormat="1" applyFont="1" applyFill="1" applyAlignment="1" applyProtection="1">
      <alignment horizontal="right" vertical="center" wrapText="1" shrinkToFit="1"/>
      <protection locked="0"/>
    </xf>
    <xf numFmtId="10" fontId="1" fillId="0" borderId="2" xfId="0" applyNumberFormat="1" applyFont="1" applyFill="1" applyBorder="1" applyAlignment="1" applyProtection="1">
      <alignment horizontal="right"/>
      <protection locked="0"/>
    </xf>
    <xf numFmtId="8" fontId="13" fillId="0" borderId="9" xfId="0" applyNumberFormat="1" applyFont="1" applyFill="1" applyBorder="1" applyAlignment="1" applyProtection="1">
      <alignment horizontal="right"/>
      <protection locked="0"/>
    </xf>
    <xf numFmtId="10" fontId="13" fillId="0" borderId="0" xfId="0" applyNumberFormat="1" applyFont="1" applyFill="1" applyBorder="1" applyAlignment="1" applyProtection="1">
      <alignment horizontal="right"/>
      <protection locked="0"/>
    </xf>
    <xf numFmtId="10" fontId="13" fillId="0" borderId="2" xfId="0" applyNumberFormat="1" applyFont="1" applyFill="1" applyBorder="1" applyAlignment="1" applyProtection="1">
      <alignment horizontal="right"/>
      <protection locked="0"/>
    </xf>
    <xf numFmtId="0" fontId="2" fillId="2" borderId="6" xfId="1" applyFont="1" applyFill="1" applyBorder="1" applyAlignment="1" applyProtection="1">
      <alignment horizontal="left" vertical="center" wrapText="1" shrinkToFit="1"/>
      <protection locked="0"/>
    </xf>
    <xf numFmtId="0" fontId="2" fillId="2" borderId="7" xfId="1" applyFont="1" applyFill="1" applyBorder="1" applyAlignment="1" applyProtection="1">
      <alignment horizontal="left" vertical="center" wrapText="1" shrinkToFit="1"/>
      <protection locked="0"/>
    </xf>
    <xf numFmtId="0" fontId="2" fillId="2" borderId="7" xfId="1" applyFont="1" applyFill="1" applyBorder="1" applyAlignment="1" applyProtection="1">
      <alignment horizontal="center" vertical="center" wrapText="1" shrinkToFit="1"/>
      <protection locked="0"/>
    </xf>
    <xf numFmtId="0" fontId="1" fillId="2" borderId="8" xfId="1" applyNumberFormat="1" applyFont="1" applyFill="1" applyBorder="1" applyAlignment="1" applyProtection="1">
      <alignment horizontal="left"/>
      <protection locked="0"/>
    </xf>
    <xf numFmtId="0" fontId="8" fillId="0" borderId="0" xfId="5" applyFont="1"/>
    <xf numFmtId="8" fontId="8" fillId="0" borderId="0" xfId="5" applyNumberFormat="1" applyFont="1"/>
    <xf numFmtId="0" fontId="9" fillId="0" borderId="0" xfId="5" applyFont="1"/>
    <xf numFmtId="10" fontId="8" fillId="0" borderId="2" xfId="5" applyNumberFormat="1" applyFont="1" applyBorder="1"/>
    <xf numFmtId="8" fontId="8" fillId="0" borderId="2" xfId="5" applyNumberFormat="1" applyBorder="1"/>
    <xf numFmtId="10" fontId="8" fillId="0" borderId="2" xfId="5" applyNumberFormat="1" applyBorder="1"/>
    <xf numFmtId="10" fontId="8" fillId="0" borderId="0" xfId="5" applyNumberFormat="1" applyFont="1"/>
    <xf numFmtId="8" fontId="8" fillId="0" borderId="9" xfId="5" applyNumberFormat="1" applyFont="1" applyBorder="1"/>
    <xf numFmtId="0" fontId="7" fillId="0" borderId="0" xfId="4" applyNumberFormat="1" applyFont="1" applyFill="1" applyBorder="1" applyAlignment="1" applyProtection="1">
      <protection locked="0"/>
    </xf>
    <xf numFmtId="0" fontId="1" fillId="0" borderId="0" xfId="0" applyFont="1" applyAlignment="1"/>
    <xf numFmtId="8" fontId="1" fillId="0" borderId="0" xfId="0" applyNumberFormat="1" applyFont="1" applyAlignment="1"/>
    <xf numFmtId="0" fontId="1" fillId="2" borderId="4" xfId="4" applyNumberFormat="1" applyFont="1" applyFill="1" applyBorder="1" applyAlignment="1" applyProtection="1">
      <protection locked="0"/>
    </xf>
    <xf numFmtId="0" fontId="1" fillId="2" borderId="0" xfId="4" applyNumberFormat="1" applyFont="1" applyFill="1" applyBorder="1" applyAlignment="1" applyProtection="1">
      <alignment horizontal="center"/>
      <protection locked="0"/>
    </xf>
    <xf numFmtId="0" fontId="1" fillId="2" borderId="0" xfId="4" applyNumberFormat="1" applyFont="1" applyFill="1" applyBorder="1" applyAlignment="1" applyProtection="1">
      <protection locked="0"/>
    </xf>
    <xf numFmtId="0" fontId="1" fillId="2" borderId="5" xfId="4" applyNumberFormat="1" applyFont="1" applyFill="1" applyBorder="1" applyAlignment="1" applyProtection="1">
      <protection locked="0"/>
    </xf>
    <xf numFmtId="0" fontId="6" fillId="2" borderId="4" xfId="0" applyNumberFormat="1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5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left" vertical="center" wrapText="1" shrinkToFi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10" fontId="1" fillId="0" borderId="0" xfId="0" applyNumberFormat="1" applyFont="1" applyFill="1" applyBorder="1" applyAlignment="1" applyProtection="1">
      <alignment horizontal="right"/>
      <protection locked="0"/>
    </xf>
    <xf numFmtId="8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8" fontId="1" fillId="2" borderId="0" xfId="4" applyNumberFormat="1" applyFont="1" applyFill="1" applyBorder="1" applyAlignment="1" applyProtection="1">
      <protection locked="0"/>
    </xf>
    <xf numFmtId="8" fontId="2" fillId="2" borderId="7" xfId="1" applyNumberFormat="1" applyFont="1" applyFill="1" applyBorder="1" applyAlignment="1" applyProtection="1">
      <alignment horizontal="center" vertical="center" wrapText="1" shrinkToFit="1"/>
      <protection locked="0"/>
    </xf>
    <xf numFmtId="8" fontId="0" fillId="0" borderId="0" xfId="0" applyNumberFormat="1" applyAlignment="1"/>
    <xf numFmtId="0" fontId="5" fillId="0" borderId="0" xfId="0" applyFont="1" applyAlignment="1"/>
    <xf numFmtId="10" fontId="8" fillId="0" borderId="0" xfId="5" applyNumberFormat="1" applyBorder="1"/>
    <xf numFmtId="10" fontId="8" fillId="0" borderId="0" xfId="5" applyNumberFormat="1" applyFont="1" applyBorder="1"/>
    <xf numFmtId="0" fontId="8" fillId="0" borderId="0" xfId="5" applyFont="1" applyBorder="1"/>
    <xf numFmtId="8" fontId="1" fillId="0" borderId="0" xfId="0" applyNumberFormat="1" applyFont="1" applyBorder="1" applyAlignment="1"/>
    <xf numFmtId="8" fontId="8" fillId="0" borderId="0" xfId="5" applyNumberFormat="1" applyFont="1" applyBorder="1"/>
    <xf numFmtId="8" fontId="1" fillId="0" borderId="2" xfId="0" applyNumberFormat="1" applyFont="1" applyBorder="1" applyAlignment="1"/>
    <xf numFmtId="0" fontId="1" fillId="2" borderId="0" xfId="0" applyFont="1" applyFill="1" applyAlignment="1"/>
    <xf numFmtId="0" fontId="9" fillId="2" borderId="0" xfId="5" applyFont="1" applyFill="1"/>
    <xf numFmtId="8" fontId="8" fillId="2" borderId="2" xfId="5" applyNumberFormat="1" applyFont="1" applyFill="1" applyBorder="1"/>
    <xf numFmtId="10" fontId="8" fillId="2" borderId="2" xfId="5" applyNumberFormat="1" applyFont="1" applyFill="1" applyBorder="1"/>
    <xf numFmtId="0" fontId="8" fillId="2" borderId="0" xfId="5" applyFont="1" applyFill="1"/>
    <xf numFmtId="0" fontId="0" fillId="2" borderId="0" xfId="0" applyFill="1" applyAlignment="1"/>
    <xf numFmtId="0" fontId="5" fillId="2" borderId="0" xfId="0" applyFont="1" applyFill="1" applyAlignment="1"/>
    <xf numFmtId="0" fontId="9" fillId="2" borderId="0" xfId="1" applyFont="1" applyFill="1"/>
    <xf numFmtId="8" fontId="1" fillId="2" borderId="2" xfId="0" applyNumberFormat="1" applyFont="1" applyFill="1" applyBorder="1" applyAlignment="1"/>
    <xf numFmtId="10" fontId="8" fillId="2" borderId="0" xfId="5" applyNumberFormat="1" applyFont="1" applyFill="1" applyBorder="1"/>
    <xf numFmtId="0" fontId="8" fillId="0" borderId="0" xfId="5" applyFont="1" applyFill="1"/>
    <xf numFmtId="0" fontId="8" fillId="0" borderId="0" xfId="5" applyNumberFormat="1" applyFont="1"/>
    <xf numFmtId="8" fontId="1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8" fontId="8" fillId="0" borderId="0" xfId="5" applyNumberFormat="1" applyFont="1" applyFill="1" applyBorder="1"/>
    <xf numFmtId="8" fontId="1" fillId="0" borderId="0" xfId="0" applyNumberFormat="1" applyFont="1" applyFill="1" applyAlignment="1"/>
    <xf numFmtId="8" fontId="1" fillId="0" borderId="2" xfId="0" applyNumberFormat="1" applyFont="1" applyFill="1" applyBorder="1" applyAlignment="1"/>
    <xf numFmtId="8" fontId="1" fillId="0" borderId="0" xfId="0" applyNumberFormat="1" applyFont="1" applyFill="1" applyBorder="1" applyAlignment="1"/>
    <xf numFmtId="8" fontId="8" fillId="0" borderId="2" xfId="5" applyNumberFormat="1" applyFill="1" applyBorder="1"/>
    <xf numFmtId="0" fontId="3" fillId="0" borderId="0" xfId="0" applyNumberFormat="1" applyFont="1" applyFill="1" applyBorder="1" applyAlignment="1" applyProtection="1">
      <alignment horizontal="left"/>
      <protection locked="0"/>
    </xf>
    <xf numFmtId="8" fontId="1" fillId="0" borderId="2" xfId="0" applyNumberFormat="1" applyFont="1" applyFill="1" applyBorder="1" applyAlignment="1" applyProtection="1">
      <alignment horizontal="right"/>
      <protection locked="0"/>
    </xf>
    <xf numFmtId="0" fontId="5" fillId="2" borderId="7" xfId="0" applyFont="1" applyFill="1" applyBorder="1" applyAlignment="1" applyProtection="1">
      <alignment horizontal="left" vertical="center" wrapText="1" shrinkToFit="1"/>
      <protection locked="0"/>
    </xf>
    <xf numFmtId="10" fontId="13" fillId="0" borderId="9" xfId="0" applyNumberFormat="1" applyFont="1" applyFill="1" applyBorder="1" applyAlignment="1" applyProtection="1">
      <alignment horizontal="right"/>
      <protection locked="0"/>
    </xf>
    <xf numFmtId="0" fontId="8" fillId="0" borderId="0" xfId="5" applyFont="1" applyAlignment="1">
      <alignment horizontal="center"/>
    </xf>
    <xf numFmtId="8" fontId="8" fillId="0" borderId="2" xfId="5" applyNumberFormat="1" applyFont="1" applyBorder="1"/>
    <xf numFmtId="8" fontId="16" fillId="0" borderId="0" xfId="0" applyNumberFormat="1" applyFont="1" applyAlignment="1"/>
    <xf numFmtId="8" fontId="16" fillId="0" borderId="0" xfId="0" applyNumberFormat="1" applyFont="1" applyFill="1" applyAlignment="1" applyProtection="1">
      <alignment horizontal="right" vertical="center" wrapText="1" shrinkToFit="1"/>
      <protection locked="0"/>
    </xf>
    <xf numFmtId="10" fontId="1" fillId="0" borderId="2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5" xfId="0" applyNumberFormat="1" applyFont="1" applyFill="1" applyBorder="1" applyAlignment="1" applyProtection="1">
      <alignment horizontal="center"/>
      <protection locked="0"/>
    </xf>
    <xf numFmtId="0" fontId="5" fillId="2" borderId="4" xfId="4" applyNumberFormat="1" applyFont="1" applyFill="1" applyBorder="1" applyAlignment="1" applyProtection="1">
      <alignment horizontal="center"/>
      <protection locked="0"/>
    </xf>
    <xf numFmtId="0" fontId="5" fillId="2" borderId="0" xfId="4" applyNumberFormat="1" applyFont="1" applyFill="1" applyBorder="1" applyAlignment="1" applyProtection="1">
      <alignment horizontal="center"/>
      <protection locked="0"/>
    </xf>
    <xf numFmtId="0" fontId="5" fillId="2" borderId="5" xfId="4" applyNumberFormat="1" applyFont="1" applyFill="1" applyBorder="1" applyAlignment="1" applyProtection="1">
      <alignment horizontal="center"/>
      <protection locked="0"/>
    </xf>
    <xf numFmtId="0" fontId="3" fillId="2" borderId="1" xfId="4" applyNumberFormat="1" applyFont="1" applyFill="1" applyBorder="1" applyAlignment="1" applyProtection="1">
      <alignment horizontal="center"/>
      <protection locked="0"/>
    </xf>
    <xf numFmtId="0" fontId="3" fillId="2" borderId="2" xfId="4" applyNumberFormat="1" applyFont="1" applyFill="1" applyBorder="1" applyAlignment="1" applyProtection="1">
      <alignment horizontal="center"/>
      <protection locked="0"/>
    </xf>
    <xf numFmtId="0" fontId="3" fillId="2" borderId="3" xfId="4" applyNumberFormat="1" applyFont="1" applyFill="1" applyBorder="1" applyAlignment="1" applyProtection="1">
      <alignment horizontal="center"/>
      <protection locked="0"/>
    </xf>
    <xf numFmtId="0" fontId="4" fillId="2" borderId="4" xfId="4" applyNumberFormat="1" applyFont="1" applyFill="1" applyBorder="1" applyAlignment="1" applyProtection="1">
      <alignment horizontal="center"/>
      <protection locked="0"/>
    </xf>
    <xf numFmtId="0" fontId="4" fillId="2" borderId="0" xfId="4" applyNumberFormat="1" applyFont="1" applyFill="1" applyBorder="1" applyAlignment="1" applyProtection="1">
      <alignment horizontal="center"/>
      <protection locked="0"/>
    </xf>
    <xf numFmtId="0" fontId="4" fillId="2" borderId="5" xfId="4" applyNumberFormat="1" applyFont="1" applyFill="1" applyBorder="1" applyAlignment="1" applyProtection="1">
      <alignment horizontal="center"/>
      <protection locked="0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3 2" xfId="5" xr:uid="{00000000-0005-0000-0000-000003000000}"/>
    <cellStyle name="Normal 4" xfId="3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94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zoomScale="140" zoomScaleNormal="140" zoomScaleSheetLayoutView="100" workbookViewId="0">
      <selection activeCell="E2" sqref="E2:G2"/>
    </sheetView>
  </sheetViews>
  <sheetFormatPr baseColWidth="10" defaultColWidth="9.25" defaultRowHeight="13" x14ac:dyDescent="0.15"/>
  <cols>
    <col min="1" max="1" width="25.25" style="3" customWidth="1"/>
    <col min="2" max="2" width="19.5" style="3" customWidth="1"/>
    <col min="3" max="3" width="15.75" style="3" customWidth="1"/>
    <col min="4" max="4" width="9" style="3" customWidth="1"/>
    <col min="5" max="5" width="24.5" style="3" customWidth="1"/>
    <col min="6" max="6" width="20.75" style="3" customWidth="1"/>
    <col min="7" max="7" width="19" style="3" customWidth="1"/>
    <col min="8" max="8" width="9.25" style="3"/>
    <col min="9" max="9" width="19.25" style="3" customWidth="1"/>
    <col min="10" max="16384" width="9.25" style="3"/>
  </cols>
  <sheetData>
    <row r="1" spans="1:9" ht="20" customHeight="1" x14ac:dyDescent="0.2">
      <c r="A1" s="80" t="s">
        <v>3</v>
      </c>
      <c r="B1" s="81"/>
      <c r="C1" s="82"/>
      <c r="E1" s="80" t="s">
        <v>3</v>
      </c>
      <c r="F1" s="81"/>
      <c r="G1" s="82"/>
      <c r="I1" s="79" t="s">
        <v>90</v>
      </c>
    </row>
    <row r="2" spans="1:9" ht="16" x14ac:dyDescent="0.2">
      <c r="A2" s="83" t="s">
        <v>88</v>
      </c>
      <c r="B2" s="84"/>
      <c r="C2" s="85"/>
      <c r="E2" s="83" t="s">
        <v>99</v>
      </c>
      <c r="F2" s="84"/>
      <c r="G2" s="85"/>
      <c r="I2" s="79"/>
    </row>
    <row r="3" spans="1:9" x14ac:dyDescent="0.15">
      <c r="A3" s="86" t="s">
        <v>4</v>
      </c>
      <c r="B3" s="87"/>
      <c r="C3" s="88"/>
      <c r="E3" s="86" t="s">
        <v>4</v>
      </c>
      <c r="F3" s="87"/>
      <c r="G3" s="88"/>
      <c r="I3" s="79"/>
    </row>
    <row r="4" spans="1:9" x14ac:dyDescent="0.15">
      <c r="A4" s="86" t="s">
        <v>96</v>
      </c>
      <c r="B4" s="87"/>
      <c r="C4" s="88"/>
      <c r="E4" s="86" t="s">
        <v>97</v>
      </c>
      <c r="F4" s="87"/>
      <c r="G4" s="88"/>
      <c r="I4" s="79"/>
    </row>
    <row r="5" spans="1:9" x14ac:dyDescent="0.15">
      <c r="A5" s="31"/>
      <c r="B5" s="32"/>
      <c r="C5" s="33"/>
      <c r="E5" s="31"/>
      <c r="F5" s="32"/>
      <c r="G5" s="33"/>
      <c r="I5" s="79"/>
    </row>
    <row r="6" spans="1:9" x14ac:dyDescent="0.15">
      <c r="A6" s="34" t="s">
        <v>0</v>
      </c>
      <c r="B6" s="72" t="s">
        <v>5</v>
      </c>
      <c r="C6" s="35" t="s">
        <v>6</v>
      </c>
      <c r="E6" s="34" t="s">
        <v>0</v>
      </c>
      <c r="F6" s="72" t="s">
        <v>5</v>
      </c>
      <c r="G6" s="35" t="s">
        <v>89</v>
      </c>
      <c r="I6" s="79"/>
    </row>
    <row r="7" spans="1:9" x14ac:dyDescent="0.15">
      <c r="A7" s="38"/>
      <c r="B7" s="39"/>
      <c r="C7" s="40"/>
      <c r="E7"/>
      <c r="F7"/>
      <c r="G7"/>
    </row>
    <row r="8" spans="1:9" x14ac:dyDescent="0.15">
      <c r="A8" s="6" t="s">
        <v>1</v>
      </c>
      <c r="B8" s="5">
        <v>-50427.18</v>
      </c>
      <c r="C8" s="7">
        <f>+B8/$B$10</f>
        <v>2.0031784270621012E-2</v>
      </c>
      <c r="D8" s="4"/>
      <c r="E8" s="6" t="s">
        <v>1</v>
      </c>
      <c r="F8" s="5">
        <v>-50427.18</v>
      </c>
      <c r="G8" s="5">
        <f>+F8-$B$8</f>
        <v>0</v>
      </c>
      <c r="I8" s="7">
        <f>+G8/$B$8</f>
        <v>0</v>
      </c>
    </row>
    <row r="9" spans="1:9" x14ac:dyDescent="0.15">
      <c r="A9" s="6" t="s">
        <v>2</v>
      </c>
      <c r="B9" s="5">
        <v>-2466931.2000000002</v>
      </c>
      <c r="C9" s="7">
        <f>+B9/$B$10</f>
        <v>0.97996821572937887</v>
      </c>
      <c r="D9" s="4"/>
      <c r="E9" s="6" t="s">
        <v>2</v>
      </c>
      <c r="F9" s="5">
        <v>-2540460.46</v>
      </c>
      <c r="G9" s="5">
        <f>+F9-$B$9</f>
        <v>-73529.259999999776</v>
      </c>
      <c r="I9" s="7">
        <f>G9/$B$9</f>
        <v>2.9805962971322333E-2</v>
      </c>
    </row>
    <row r="10" spans="1:9" x14ac:dyDescent="0.15">
      <c r="A10" t="s">
        <v>7</v>
      </c>
      <c r="B10" s="64">
        <f>SUM(B8:B9)</f>
        <v>-2517358.3800000004</v>
      </c>
      <c r="C10" s="8">
        <f>SUM(C8:C9)</f>
        <v>0.99999999999999989</v>
      </c>
      <c r="D10" s="4"/>
      <c r="E10" t="s">
        <v>7</v>
      </c>
      <c r="F10" s="64">
        <f>SUM(F8:F9)</f>
        <v>-2590887.64</v>
      </c>
      <c r="G10" s="71">
        <f>SUM(G8:G9)</f>
        <v>-73529.259999999776</v>
      </c>
      <c r="I10" s="78">
        <f>+G10/$B$10</f>
        <v>2.9208896351102683E-2</v>
      </c>
    </row>
    <row r="11" spans="1:9" x14ac:dyDescent="0.15">
      <c r="A11"/>
      <c r="B11" s="5"/>
      <c r="C11" s="36"/>
      <c r="D11" s="4"/>
      <c r="E11"/>
      <c r="F11" s="5"/>
      <c r="G11" s="36"/>
    </row>
    <row r="12" spans="1:9" x14ac:dyDescent="0.15">
      <c r="A12" s="6" t="s">
        <v>1</v>
      </c>
      <c r="B12" s="77">
        <v>50427.18</v>
      </c>
      <c r="C12" s="10">
        <f>+B12/$B$14</f>
        <v>2.0031784270621012E-2</v>
      </c>
      <c r="D12" s="4"/>
      <c r="E12" s="6" t="s">
        <v>1</v>
      </c>
      <c r="F12" s="77">
        <v>50427.18</v>
      </c>
      <c r="G12" s="5">
        <f>+F12-$B$12</f>
        <v>0</v>
      </c>
      <c r="I12" s="7">
        <f>+G12/$B$8</f>
        <v>0</v>
      </c>
    </row>
    <row r="13" spans="1:9" x14ac:dyDescent="0.15">
      <c r="A13" s="6" t="s">
        <v>2</v>
      </c>
      <c r="B13" s="77">
        <v>2466931.2000000002</v>
      </c>
      <c r="C13" s="10">
        <f>+B13/$B$14</f>
        <v>0.97996821572937887</v>
      </c>
      <c r="D13" s="4"/>
      <c r="E13" s="6" t="s">
        <v>2</v>
      </c>
      <c r="F13" s="77">
        <v>2540460.46</v>
      </c>
      <c r="G13" s="5">
        <f>+F13-$B$13</f>
        <v>73529.259999999776</v>
      </c>
      <c r="I13" s="7">
        <f>+G13/$B$9</f>
        <v>-2.9805962971322333E-2</v>
      </c>
    </row>
    <row r="14" spans="1:9" x14ac:dyDescent="0.15">
      <c r="A14" t="s">
        <v>8</v>
      </c>
      <c r="B14" s="64">
        <f>SUM(B12:B13)</f>
        <v>2517358.3800000004</v>
      </c>
      <c r="C14" s="11">
        <f>SUM(C12:C13)</f>
        <v>0.99999999999999989</v>
      </c>
      <c r="E14" t="s">
        <v>8</v>
      </c>
      <c r="F14" s="64">
        <f>SUM(F12:F13)</f>
        <v>2590887.64</v>
      </c>
      <c r="G14" s="71">
        <f>SUM(G12:G13)</f>
        <v>73529.259999999776</v>
      </c>
      <c r="I14" s="8">
        <f>+G14/B10</f>
        <v>-2.9208896351102683E-2</v>
      </c>
    </row>
    <row r="15" spans="1:9" x14ac:dyDescent="0.15">
      <c r="A15"/>
      <c r="B15" s="37"/>
      <c r="C15" s="10"/>
      <c r="E15"/>
      <c r="F15" s="37"/>
      <c r="G15" s="10"/>
    </row>
    <row r="16" spans="1:9" ht="14" thickBot="1" x14ac:dyDescent="0.2">
      <c r="A16" t="s">
        <v>9</v>
      </c>
      <c r="B16" s="9">
        <f>+B10+B14</f>
        <v>0</v>
      </c>
      <c r="E16" t="s">
        <v>9</v>
      </c>
      <c r="F16" s="9">
        <f>+F10+F14</f>
        <v>0</v>
      </c>
      <c r="G16" s="9">
        <f>+G10+G14</f>
        <v>0</v>
      </c>
      <c r="I16" s="73">
        <f>+I10+I14</f>
        <v>0</v>
      </c>
    </row>
    <row r="17" spans="1:2" ht="14" thickTop="1" x14ac:dyDescent="0.15"/>
    <row r="18" spans="1:2" x14ac:dyDescent="0.15">
      <c r="B18" s="1" t="s">
        <v>80</v>
      </c>
    </row>
    <row r="23" spans="1:2" ht="20" x14ac:dyDescent="0.2">
      <c r="A23" s="70"/>
    </row>
  </sheetData>
  <mergeCells count="9">
    <mergeCell ref="I1:I6"/>
    <mergeCell ref="A1:C1"/>
    <mergeCell ref="A2:C2"/>
    <mergeCell ref="A3:C3"/>
    <mergeCell ref="E1:G1"/>
    <mergeCell ref="E2:G2"/>
    <mergeCell ref="E3:G3"/>
    <mergeCell ref="A4:C4"/>
    <mergeCell ref="E4:G4"/>
  </mergeCells>
  <pageMargins left="0.75" right="0.75" top="1" bottom="1" header="0.5" footer="0.5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Right="0"/>
    <pageSetUpPr autoPageBreaks="0" fitToPage="1"/>
  </sheetPr>
  <dimension ref="A1:R82"/>
  <sheetViews>
    <sheetView tabSelected="1" zoomScale="120" zoomScaleNormal="120" zoomScaleSheetLayoutView="100" workbookViewId="0">
      <pane ySplit="16" topLeftCell="A17" activePane="bottomLeft" state="frozen"/>
      <selection pane="bottomLeft" activeCell="H4" sqref="H4:M4"/>
    </sheetView>
  </sheetViews>
  <sheetFormatPr baseColWidth="10" defaultColWidth="9.25" defaultRowHeight="12.75" customHeight="1" outlineLevelRow="2" x14ac:dyDescent="0.15"/>
  <cols>
    <col min="1" max="1" width="20.75" style="16" customWidth="1"/>
    <col min="2" max="2" width="11.25" style="16" customWidth="1"/>
    <col min="3" max="3" width="36" style="16" customWidth="1"/>
    <col min="4" max="4" width="21" style="17" customWidth="1"/>
    <col min="5" max="5" width="11.75" style="16" bestFit="1" customWidth="1"/>
    <col min="6" max="6" width="16.5" style="16" customWidth="1"/>
    <col min="7" max="7" width="6.75" style="16" customWidth="1"/>
    <col min="8" max="8" width="22.25" style="16" customWidth="1"/>
    <col min="9" max="9" width="13.5" style="16" customWidth="1"/>
    <col min="10" max="10" width="26.25" style="16" customWidth="1"/>
    <col min="11" max="11" width="22" style="16" customWidth="1"/>
    <col min="12" max="12" width="12.75" style="16" customWidth="1"/>
    <col min="13" max="13" width="15.5" style="16" customWidth="1"/>
    <col min="14" max="14" width="9.25" style="16"/>
    <col min="15" max="15" width="19" style="16" customWidth="1"/>
    <col min="16" max="16" width="20.75" style="16" customWidth="1"/>
    <col min="17" max="17" width="9.25" style="16"/>
    <col min="18" max="18" width="13.75" style="16" bestFit="1" customWidth="1"/>
    <col min="19" max="16384" width="9.25" style="16"/>
  </cols>
  <sheetData>
    <row r="1" spans="1:16" ht="20" x14ac:dyDescent="0.2">
      <c r="A1" s="92" t="s">
        <v>3</v>
      </c>
      <c r="B1" s="93"/>
      <c r="C1" s="93"/>
      <c r="D1" s="93"/>
      <c r="E1" s="93"/>
      <c r="F1" s="94"/>
      <c r="H1" s="92" t="s">
        <v>3</v>
      </c>
      <c r="I1" s="93"/>
      <c r="J1" s="93"/>
      <c r="K1" s="93"/>
      <c r="L1" s="93"/>
      <c r="M1" s="94"/>
    </row>
    <row r="2" spans="1:16" ht="16" x14ac:dyDescent="0.2">
      <c r="A2" s="95" t="s">
        <v>88</v>
      </c>
      <c r="B2" s="96"/>
      <c r="C2" s="96"/>
      <c r="D2" s="96"/>
      <c r="E2" s="96"/>
      <c r="F2" s="97"/>
      <c r="H2" s="83" t="s">
        <v>99</v>
      </c>
      <c r="I2" s="84"/>
      <c r="J2" s="84"/>
      <c r="K2" s="84"/>
      <c r="L2" s="84"/>
      <c r="M2" s="85"/>
    </row>
    <row r="3" spans="1:16" ht="13" x14ac:dyDescent="0.15">
      <c r="A3" s="89" t="s">
        <v>53</v>
      </c>
      <c r="B3" s="90"/>
      <c r="C3" s="90"/>
      <c r="D3" s="90"/>
      <c r="E3" s="90"/>
      <c r="F3" s="91"/>
      <c r="H3" s="89" t="s">
        <v>53</v>
      </c>
      <c r="I3" s="90"/>
      <c r="J3" s="90"/>
      <c r="K3" s="90"/>
      <c r="L3" s="90"/>
      <c r="M3" s="91"/>
    </row>
    <row r="4" spans="1:16" ht="13" x14ac:dyDescent="0.15">
      <c r="A4" s="89" t="s">
        <v>96</v>
      </c>
      <c r="B4" s="90"/>
      <c r="C4" s="90"/>
      <c r="D4" s="90"/>
      <c r="E4" s="90"/>
      <c r="F4" s="91"/>
      <c r="H4" s="89" t="s">
        <v>98</v>
      </c>
      <c r="I4" s="90"/>
      <c r="J4" s="90"/>
      <c r="K4" s="90"/>
      <c r="L4" s="90"/>
      <c r="M4" s="91"/>
    </row>
    <row r="5" spans="1:16" ht="13" x14ac:dyDescent="0.15">
      <c r="A5" s="27"/>
      <c r="B5" s="28"/>
      <c r="C5" s="29"/>
      <c r="D5" s="42"/>
      <c r="E5" s="28" t="s">
        <v>71</v>
      </c>
      <c r="F5" s="30"/>
      <c r="H5" s="27"/>
      <c r="I5" s="28"/>
      <c r="J5" s="29"/>
      <c r="K5" s="29"/>
      <c r="L5" s="28" t="s">
        <v>94</v>
      </c>
      <c r="M5" s="30"/>
    </row>
    <row r="6" spans="1:16" ht="22" x14ac:dyDescent="0.15">
      <c r="A6" s="12" t="s">
        <v>0</v>
      </c>
      <c r="B6" s="14" t="s">
        <v>52</v>
      </c>
      <c r="C6" s="13" t="s">
        <v>51</v>
      </c>
      <c r="D6" s="43" t="s">
        <v>54</v>
      </c>
      <c r="E6" s="14" t="s">
        <v>72</v>
      </c>
      <c r="F6" s="15" t="s">
        <v>6</v>
      </c>
      <c r="H6" s="12" t="s">
        <v>0</v>
      </c>
      <c r="I6" s="14" t="s">
        <v>52</v>
      </c>
      <c r="J6" s="13" t="s">
        <v>51</v>
      </c>
      <c r="K6" s="14" t="s">
        <v>54</v>
      </c>
      <c r="L6" s="14" t="s">
        <v>72</v>
      </c>
      <c r="M6" s="15" t="s">
        <v>6</v>
      </c>
      <c r="O6" s="74" t="s">
        <v>89</v>
      </c>
      <c r="P6" s="74" t="s">
        <v>95</v>
      </c>
    </row>
    <row r="8" spans="1:16" ht="13" x14ac:dyDescent="0.15">
      <c r="A8" s="25" t="s">
        <v>44</v>
      </c>
      <c r="B8" s="25" t="s">
        <v>50</v>
      </c>
      <c r="C8" s="25" t="s">
        <v>49</v>
      </c>
      <c r="D8" s="26">
        <v>0</v>
      </c>
      <c r="E8" s="22">
        <f>+D8/$D$15</f>
        <v>0</v>
      </c>
      <c r="H8" s="25" t="s">
        <v>44</v>
      </c>
      <c r="I8" s="25" t="s">
        <v>50</v>
      </c>
      <c r="J8" s="25" t="s">
        <v>49</v>
      </c>
      <c r="K8" s="26">
        <v>0</v>
      </c>
      <c r="L8" s="22">
        <f>+K8/$D$15</f>
        <v>0</v>
      </c>
      <c r="O8" s="17">
        <f>+K8-D8</f>
        <v>0</v>
      </c>
      <c r="P8" s="22"/>
    </row>
    <row r="9" spans="1:16" ht="13" x14ac:dyDescent="0.15">
      <c r="A9" s="25" t="s">
        <v>44</v>
      </c>
      <c r="B9" s="25" t="s">
        <v>48</v>
      </c>
      <c r="C9" s="25" t="s">
        <v>47</v>
      </c>
      <c r="D9" s="26">
        <v>-10000</v>
      </c>
      <c r="E9" s="22">
        <f>+D9/$D$15</f>
        <v>3.9724181028209411E-3</v>
      </c>
      <c r="H9" s="25" t="s">
        <v>44</v>
      </c>
      <c r="I9" s="25" t="s">
        <v>48</v>
      </c>
      <c r="J9" s="25" t="s">
        <v>47</v>
      </c>
      <c r="K9" s="26">
        <v>-10000</v>
      </c>
      <c r="L9" s="22">
        <f>+K9/$D$15</f>
        <v>3.9724181028209411E-3</v>
      </c>
      <c r="O9" s="17">
        <f t="shared" ref="O9:O12" si="0">+K9-D9</f>
        <v>0</v>
      </c>
      <c r="P9" s="22"/>
    </row>
    <row r="10" spans="1:16" ht="13" x14ac:dyDescent="0.15">
      <c r="A10" s="25" t="s">
        <v>44</v>
      </c>
      <c r="B10" s="25" t="s">
        <v>46</v>
      </c>
      <c r="C10" s="25" t="s">
        <v>45</v>
      </c>
      <c r="D10" s="26">
        <v>-40427.18</v>
      </c>
      <c r="E10" s="22">
        <f>+D10/$D$15</f>
        <v>1.6059366167800071E-2</v>
      </c>
      <c r="H10" s="25" t="s">
        <v>44</v>
      </c>
      <c r="I10" s="25" t="s">
        <v>46</v>
      </c>
      <c r="J10" s="25" t="s">
        <v>45</v>
      </c>
      <c r="K10" s="26">
        <v>-40427.18</v>
      </c>
      <c r="L10" s="22">
        <f>+K10/$D$15</f>
        <v>1.6059366167800071E-2</v>
      </c>
      <c r="O10" s="17">
        <f t="shared" si="0"/>
        <v>0</v>
      </c>
      <c r="P10" s="22"/>
    </row>
    <row r="11" spans="1:16" ht="13" x14ac:dyDescent="0.15">
      <c r="A11" s="25"/>
      <c r="B11" s="25"/>
      <c r="C11" s="25"/>
      <c r="D11" s="26"/>
      <c r="E11" s="22"/>
      <c r="H11" s="25"/>
      <c r="I11" s="25"/>
      <c r="J11" s="25"/>
      <c r="K11" s="26"/>
      <c r="L11" s="22"/>
      <c r="O11" s="17"/>
      <c r="P11" s="22"/>
    </row>
    <row r="12" spans="1:16" ht="13" x14ac:dyDescent="0.15">
      <c r="A12" s="25" t="s">
        <v>12</v>
      </c>
      <c r="B12" s="25" t="s">
        <v>43</v>
      </c>
      <c r="C12" s="25" t="s">
        <v>75</v>
      </c>
      <c r="D12" s="26">
        <v>0</v>
      </c>
      <c r="E12" s="22">
        <f>+D12/$D$15</f>
        <v>0</v>
      </c>
      <c r="H12" s="25" t="s">
        <v>12</v>
      </c>
      <c r="I12" s="25" t="s">
        <v>43</v>
      </c>
      <c r="J12" s="25" t="s">
        <v>75</v>
      </c>
      <c r="K12" s="26">
        <v>0</v>
      </c>
      <c r="L12" s="22">
        <f>+K12/$D$15</f>
        <v>0</v>
      </c>
      <c r="O12" s="17">
        <f t="shared" si="0"/>
        <v>0</v>
      </c>
      <c r="P12" s="22"/>
    </row>
    <row r="13" spans="1:16" ht="13" x14ac:dyDescent="0.15">
      <c r="A13" s="25" t="s">
        <v>12</v>
      </c>
      <c r="B13" s="25" t="s">
        <v>74</v>
      </c>
      <c r="C13" s="25" t="s">
        <v>73</v>
      </c>
      <c r="D13" s="26">
        <v>-49513</v>
      </c>
      <c r="E13" s="22">
        <f>+D13/$D$15</f>
        <v>1.9668633752497326E-2</v>
      </c>
      <c r="H13" s="25" t="s">
        <v>12</v>
      </c>
      <c r="I13" s="25" t="s">
        <v>74</v>
      </c>
      <c r="J13" s="25" t="s">
        <v>73</v>
      </c>
      <c r="K13" s="26">
        <v>-42893</v>
      </c>
      <c r="L13" s="22">
        <f>+K13/$D$15</f>
        <v>1.7038892968429864E-2</v>
      </c>
      <c r="O13" s="17">
        <f>+K13-D13</f>
        <v>6620</v>
      </c>
      <c r="P13" s="22"/>
    </row>
    <row r="14" spans="1:16" ht="13" x14ac:dyDescent="0.15">
      <c r="A14" s="25" t="s">
        <v>12</v>
      </c>
      <c r="B14" s="25" t="s">
        <v>42</v>
      </c>
      <c r="C14" s="25" t="s">
        <v>41</v>
      </c>
      <c r="D14" s="26">
        <v>-2417418.2000000002</v>
      </c>
      <c r="E14" s="22">
        <f>+D14/$D$15</f>
        <v>0.96029958197688159</v>
      </c>
      <c r="H14" s="25" t="s">
        <v>12</v>
      </c>
      <c r="I14" s="25" t="s">
        <v>42</v>
      </c>
      <c r="J14" s="25" t="s">
        <v>41</v>
      </c>
      <c r="K14" s="26">
        <v>-2497567.46</v>
      </c>
      <c r="L14" s="22">
        <f>+K14/$D$15</f>
        <v>0.99213821911205169</v>
      </c>
      <c r="O14" s="17">
        <f>+K14-D14</f>
        <v>-80149.259999999776</v>
      </c>
      <c r="P14" s="22"/>
    </row>
    <row r="15" spans="1:16" ht="13" x14ac:dyDescent="0.15">
      <c r="A15" s="52"/>
      <c r="B15" s="52"/>
      <c r="C15" s="53" t="s">
        <v>79</v>
      </c>
      <c r="D15" s="54">
        <f>SUM(D8:D14)</f>
        <v>-2517358.3800000004</v>
      </c>
      <c r="E15" s="55">
        <f>SUM(E3:E14)</f>
        <v>0.99999999999999989</v>
      </c>
      <c r="F15" s="56"/>
      <c r="G15" s="62"/>
      <c r="H15" s="52"/>
      <c r="I15" s="52"/>
      <c r="J15" s="53" t="s">
        <v>79</v>
      </c>
      <c r="K15" s="54">
        <f>SUM(K8:K14)</f>
        <v>-2590887.64</v>
      </c>
      <c r="L15" s="55">
        <f>SUM(L8:L14)</f>
        <v>1.0292088963511026</v>
      </c>
      <c r="M15" s="56"/>
      <c r="O15" s="54">
        <f>SUM(O8:O14)</f>
        <v>-73529.259999999776</v>
      </c>
      <c r="P15" s="22">
        <f>O15/$D$15</f>
        <v>2.9208896351102683E-2</v>
      </c>
    </row>
    <row r="16" spans="1:16" ht="13" x14ac:dyDescent="0.15">
      <c r="A16" s="25"/>
      <c r="B16" s="25"/>
      <c r="C16" s="18"/>
      <c r="D16" s="50"/>
      <c r="E16" s="47"/>
      <c r="H16" s="25"/>
      <c r="I16" s="25"/>
      <c r="J16" s="18"/>
      <c r="K16" s="50"/>
      <c r="L16" s="47"/>
    </row>
    <row r="17" spans="1:18" ht="13" x14ac:dyDescent="0.15">
      <c r="A17" s="25"/>
      <c r="B17" s="25"/>
      <c r="C17" s="18"/>
      <c r="D17" s="50"/>
      <c r="E17" s="47"/>
      <c r="H17" s="25"/>
      <c r="I17" s="25"/>
      <c r="J17" s="18"/>
      <c r="K17" s="50"/>
      <c r="L17" s="47"/>
    </row>
    <row r="18" spans="1:18" ht="13" x14ac:dyDescent="0.15">
      <c r="A18" s="25"/>
      <c r="B18" s="25"/>
      <c r="C18" s="18"/>
      <c r="D18" s="65"/>
      <c r="E18" s="47"/>
      <c r="H18" s="25"/>
      <c r="I18" s="25"/>
      <c r="J18" s="18"/>
      <c r="K18" s="50"/>
      <c r="L18" s="47"/>
      <c r="O18" s="41"/>
      <c r="P18" s="41"/>
      <c r="Q18" s="41"/>
      <c r="R18" s="44"/>
    </row>
    <row r="19" spans="1:18" ht="13" x14ac:dyDescent="0.15">
      <c r="A19" s="25" t="s">
        <v>12</v>
      </c>
      <c r="B19" s="25" t="s">
        <v>40</v>
      </c>
      <c r="C19" s="25" t="s">
        <v>39</v>
      </c>
      <c r="D19" s="66">
        <v>681387.12</v>
      </c>
      <c r="E19" s="22">
        <f>+D19/D20</f>
        <v>1</v>
      </c>
      <c r="F19" s="48"/>
      <c r="H19" s="25" t="s">
        <v>12</v>
      </c>
      <c r="I19" s="25" t="s">
        <v>40</v>
      </c>
      <c r="J19" s="25" t="s">
        <v>39</v>
      </c>
      <c r="K19" s="76">
        <v>652372.56000000006</v>
      </c>
      <c r="L19" s="22">
        <f>+K19/K20</f>
        <v>1</v>
      </c>
      <c r="M19" s="48"/>
      <c r="N19" s="26"/>
      <c r="O19" s="26"/>
      <c r="P19" s="26"/>
      <c r="Q19" s="26"/>
      <c r="R19" s="26"/>
    </row>
    <row r="20" spans="1:18" ht="13" x14ac:dyDescent="0.15">
      <c r="A20" s="25"/>
      <c r="B20" s="45"/>
      <c r="C20" s="18" t="s">
        <v>55</v>
      </c>
      <c r="D20" s="67">
        <f>SUBTOTAL(9,D19:D19)</f>
        <v>681387.12</v>
      </c>
      <c r="E20" s="19">
        <f>SUM(E19:E19)</f>
        <v>1</v>
      </c>
      <c r="F20" s="21">
        <f>-D20/$D$15</f>
        <v>0.27067545305170254</v>
      </c>
      <c r="H20" s="25"/>
      <c r="I20" s="45"/>
      <c r="J20" s="18" t="s">
        <v>55</v>
      </c>
      <c r="K20" s="51">
        <f>SUBTOTAL(9,K19:K19)</f>
        <v>652372.56000000006</v>
      </c>
      <c r="L20" s="19">
        <f>SUM(L19:L19)</f>
        <v>1</v>
      </c>
      <c r="M20" s="21">
        <f>-K20/$D$15</f>
        <v>0.25914965671276408</v>
      </c>
      <c r="N20" s="26"/>
      <c r="O20" s="75">
        <f>+K20-D20</f>
        <v>-29014.559999999939</v>
      </c>
      <c r="P20" s="19">
        <f>+F20-M20</f>
        <v>1.1525796338938465E-2</v>
      </c>
      <c r="Q20" s="26"/>
      <c r="R20" s="26"/>
    </row>
    <row r="21" spans="1:18" ht="13" x14ac:dyDescent="0.15">
      <c r="A21" s="25"/>
      <c r="B21" s="45"/>
      <c r="C21" s="18"/>
      <c r="D21" s="68"/>
      <c r="E21" s="47"/>
      <c r="F21" s="46"/>
      <c r="H21" s="25"/>
      <c r="I21" s="45"/>
      <c r="J21" s="18"/>
      <c r="K21" s="49"/>
      <c r="L21" s="47"/>
      <c r="M21" s="46"/>
      <c r="N21" s="26"/>
      <c r="O21" s="26"/>
      <c r="P21" s="26"/>
      <c r="Q21" s="26"/>
      <c r="R21" s="26"/>
    </row>
    <row r="22" spans="1:18" ht="13" x14ac:dyDescent="0.15">
      <c r="A22" s="25" t="s">
        <v>12</v>
      </c>
      <c r="B22" s="25" t="s">
        <v>38</v>
      </c>
      <c r="C22" s="25" t="s">
        <v>37</v>
      </c>
      <c r="D22" s="66">
        <v>0</v>
      </c>
      <c r="E22" s="63">
        <v>0</v>
      </c>
      <c r="H22" s="25" t="s">
        <v>12</v>
      </c>
      <c r="I22" s="25" t="s">
        <v>38</v>
      </c>
      <c r="J22" s="25" t="s">
        <v>37</v>
      </c>
      <c r="K22" s="76">
        <v>0</v>
      </c>
      <c r="L22" s="63">
        <v>0</v>
      </c>
      <c r="N22" s="26"/>
      <c r="O22" s="26"/>
      <c r="P22" s="26"/>
      <c r="Q22" s="26"/>
      <c r="R22" s="26"/>
    </row>
    <row r="23" spans="1:18" ht="13" x14ac:dyDescent="0.15">
      <c r="A23" s="25"/>
      <c r="B23" s="45"/>
      <c r="C23" s="18" t="s">
        <v>57</v>
      </c>
      <c r="D23" s="67">
        <f>SUBTOTAL(9,D22:D22)</f>
        <v>0</v>
      </c>
      <c r="E23" s="19">
        <f>SUM(E22:E22)</f>
        <v>0</v>
      </c>
      <c r="F23" s="21">
        <f>-D23/$D$15</f>
        <v>0</v>
      </c>
      <c r="H23" s="25"/>
      <c r="I23" s="45"/>
      <c r="J23" s="18" t="s">
        <v>57</v>
      </c>
      <c r="K23" s="51">
        <f>SUBTOTAL(9,K22:K22)</f>
        <v>0</v>
      </c>
      <c r="L23" s="19">
        <f>SUM(L22:L22)</f>
        <v>0</v>
      </c>
      <c r="M23" s="21">
        <f>-K23/$D$15</f>
        <v>0</v>
      </c>
      <c r="N23" s="26"/>
      <c r="O23" s="75">
        <f t="shared" ref="O23" si="1">+K23-D23</f>
        <v>0</v>
      </c>
      <c r="P23" s="19">
        <f>+F23-M23</f>
        <v>0</v>
      </c>
      <c r="Q23" s="26"/>
      <c r="R23" s="26"/>
    </row>
    <row r="24" spans="1:18" ht="13" outlineLevel="2" x14ac:dyDescent="0.15">
      <c r="A24" s="25"/>
      <c r="B24" s="45"/>
      <c r="C24" s="25"/>
      <c r="D24" s="66"/>
      <c r="E24" s="47"/>
      <c r="F24" s="48"/>
      <c r="H24" s="25"/>
      <c r="I24" s="45"/>
      <c r="J24" s="25"/>
      <c r="K24" s="26"/>
      <c r="L24" s="47"/>
      <c r="M24" s="48"/>
      <c r="N24" s="26"/>
    </row>
    <row r="25" spans="1:18" ht="13" outlineLevel="2" x14ac:dyDescent="0.15">
      <c r="A25" s="25" t="s">
        <v>12</v>
      </c>
      <c r="B25" s="25" t="s">
        <v>36</v>
      </c>
      <c r="C25" s="25" t="s">
        <v>35</v>
      </c>
      <c r="D25" s="66">
        <v>65722.53</v>
      </c>
      <c r="E25" s="22">
        <f>+D25/D26</f>
        <v>1</v>
      </c>
      <c r="F25" s="48"/>
      <c r="H25" s="25" t="s">
        <v>12</v>
      </c>
      <c r="I25" s="25" t="s">
        <v>36</v>
      </c>
      <c r="J25" s="25" t="s">
        <v>35</v>
      </c>
      <c r="K25" s="76">
        <v>65142.559999999998</v>
      </c>
      <c r="L25" s="22">
        <f>+K25/K26</f>
        <v>1</v>
      </c>
      <c r="M25" s="48"/>
      <c r="N25" s="26"/>
    </row>
    <row r="26" spans="1:18" ht="13" outlineLevel="1" x14ac:dyDescent="0.15">
      <c r="A26" s="25"/>
      <c r="B26" s="45"/>
      <c r="C26" s="18" t="s">
        <v>58</v>
      </c>
      <c r="D26" s="67">
        <f>SUBTOTAL(9,D25:D25)</f>
        <v>65722.53</v>
      </c>
      <c r="E26" s="19">
        <f>SUM(E25)</f>
        <v>1</v>
      </c>
      <c r="F26" s="21">
        <f>-D26/$D$15</f>
        <v>2.6107736793519239E-2</v>
      </c>
      <c r="H26" s="25"/>
      <c r="I26" s="45"/>
      <c r="J26" s="18" t="s">
        <v>58</v>
      </c>
      <c r="K26" s="51">
        <f>SUBTOTAL(9,K25:K25)</f>
        <v>65142.559999999998</v>
      </c>
      <c r="L26" s="19">
        <f>SUM(L25)</f>
        <v>1</v>
      </c>
      <c r="M26" s="21">
        <f>-K26/$D$15</f>
        <v>2.5877348460809933E-2</v>
      </c>
      <c r="N26" s="26"/>
      <c r="O26" s="75">
        <f t="shared" ref="O26" si="2">+K26-D26</f>
        <v>-579.97000000000116</v>
      </c>
      <c r="P26" s="19">
        <f>+F26-M26</f>
        <v>2.3038833270930606E-4</v>
      </c>
    </row>
    <row r="27" spans="1:18" ht="13" outlineLevel="2" x14ac:dyDescent="0.15">
      <c r="A27" s="25"/>
      <c r="B27" s="45"/>
      <c r="C27" s="25"/>
      <c r="D27" s="66"/>
      <c r="E27" s="48"/>
      <c r="F27" s="48"/>
      <c r="H27" s="25"/>
      <c r="I27" s="45"/>
      <c r="J27" s="25"/>
      <c r="K27" s="26"/>
      <c r="L27" s="48"/>
      <c r="M27" s="48"/>
      <c r="N27" s="26"/>
    </row>
    <row r="28" spans="1:18" ht="13" outlineLevel="2" x14ac:dyDescent="0.15">
      <c r="A28" s="25" t="s">
        <v>12</v>
      </c>
      <c r="B28" s="25" t="s">
        <v>34</v>
      </c>
      <c r="C28" s="25" t="s">
        <v>33</v>
      </c>
      <c r="D28" s="66">
        <v>376309.54</v>
      </c>
      <c r="E28" s="22">
        <f>+D28/D29</f>
        <v>1</v>
      </c>
      <c r="F28" s="48"/>
      <c r="H28" s="25" t="s">
        <v>12</v>
      </c>
      <c r="I28" s="25" t="s">
        <v>34</v>
      </c>
      <c r="J28" s="25" t="s">
        <v>33</v>
      </c>
      <c r="K28" s="76">
        <v>346801.93</v>
      </c>
      <c r="L28" s="22">
        <f>+K28/K29</f>
        <v>1</v>
      </c>
      <c r="M28" s="48"/>
      <c r="N28" s="26"/>
    </row>
    <row r="29" spans="1:18" ht="13" outlineLevel="2" x14ac:dyDescent="0.15">
      <c r="A29" s="25"/>
      <c r="B29" s="45"/>
      <c r="C29" s="18" t="s">
        <v>59</v>
      </c>
      <c r="D29" s="67">
        <f>SUBTOTAL(9,D28:D28)</f>
        <v>376309.54</v>
      </c>
      <c r="E29" s="19">
        <f>SUM(E28:E28)</f>
        <v>1</v>
      </c>
      <c r="F29" s="21">
        <f>-D29/$D$15</f>
        <v>0.1494858828960221</v>
      </c>
      <c r="H29" s="25"/>
      <c r="I29" s="45"/>
      <c r="J29" s="18" t="s">
        <v>59</v>
      </c>
      <c r="K29" s="51">
        <f>SUBTOTAL(9,K28:K28)</f>
        <v>346801.93</v>
      </c>
      <c r="L29" s="19">
        <f>SUM(L28:L28)</f>
        <v>1</v>
      </c>
      <c r="M29" s="21">
        <f>-K29/$D$15</f>
        <v>0.13776422648252409</v>
      </c>
      <c r="N29" s="26"/>
      <c r="O29" s="75">
        <f t="shared" ref="O29" si="3">+K29-D29</f>
        <v>-29507.609999999986</v>
      </c>
      <c r="P29" s="19">
        <f>+F29-M29</f>
        <v>1.1721656413498011E-2</v>
      </c>
    </row>
    <row r="30" spans="1:18" ht="13" outlineLevel="1" x14ac:dyDescent="0.15">
      <c r="A30" s="25"/>
      <c r="B30" s="45"/>
      <c r="C30" s="18"/>
      <c r="D30" s="68"/>
      <c r="E30" s="47"/>
      <c r="F30" s="46"/>
      <c r="H30" s="25"/>
      <c r="I30" s="45"/>
      <c r="J30" s="18"/>
      <c r="K30" s="49"/>
      <c r="L30" s="47"/>
      <c r="M30" s="46"/>
      <c r="N30" s="26"/>
    </row>
    <row r="31" spans="1:18" ht="12.75" customHeight="1" outlineLevel="2" x14ac:dyDescent="0.15">
      <c r="A31" s="25" t="s">
        <v>12</v>
      </c>
      <c r="B31" s="16" t="s">
        <v>84</v>
      </c>
      <c r="C31" s="16" t="s">
        <v>83</v>
      </c>
      <c r="D31" s="66">
        <v>0</v>
      </c>
      <c r="E31" s="22">
        <v>0</v>
      </c>
      <c r="H31" s="25" t="s">
        <v>12</v>
      </c>
      <c r="I31" s="16" t="s">
        <v>84</v>
      </c>
      <c r="J31" s="16" t="s">
        <v>83</v>
      </c>
      <c r="K31" s="76">
        <v>0</v>
      </c>
      <c r="L31" s="22">
        <v>0</v>
      </c>
      <c r="N31" s="26"/>
    </row>
    <row r="32" spans="1:18" ht="13" outlineLevel="2" x14ac:dyDescent="0.15">
      <c r="A32" s="25"/>
      <c r="C32" s="18" t="s">
        <v>85</v>
      </c>
      <c r="D32" s="69">
        <f>SUM(D31)</f>
        <v>0</v>
      </c>
      <c r="E32" s="21">
        <f>SUM(E30:E31)</f>
        <v>0</v>
      </c>
      <c r="F32" s="21">
        <f>-D32/$K$15</f>
        <v>0</v>
      </c>
      <c r="H32" s="25"/>
      <c r="J32" s="18" t="s">
        <v>85</v>
      </c>
      <c r="K32" s="20">
        <f>SUM(K31)</f>
        <v>0</v>
      </c>
      <c r="L32" s="21">
        <f>SUM(L30:L31)</f>
        <v>0</v>
      </c>
      <c r="M32" s="21">
        <f>-K32/$D$15</f>
        <v>0</v>
      </c>
      <c r="N32" s="26"/>
      <c r="O32" s="75">
        <f t="shared" ref="O32" si="4">+K32-D32</f>
        <v>0</v>
      </c>
      <c r="P32" s="19">
        <f>+F32-M32</f>
        <v>0</v>
      </c>
    </row>
    <row r="33" spans="1:18" ht="13" outlineLevel="1" x14ac:dyDescent="0.15">
      <c r="A33" s="25"/>
      <c r="B33" s="45"/>
      <c r="C33" s="25"/>
      <c r="D33" s="66"/>
      <c r="E33" s="47"/>
      <c r="F33" s="46"/>
      <c r="H33" s="25"/>
      <c r="I33" s="45"/>
      <c r="J33" s="25"/>
      <c r="K33" s="26"/>
      <c r="L33" s="47"/>
      <c r="M33" s="46"/>
      <c r="N33" s="26"/>
    </row>
    <row r="34" spans="1:18" ht="13" outlineLevel="2" x14ac:dyDescent="0.15">
      <c r="A34" s="25" t="s">
        <v>12</v>
      </c>
      <c r="B34" s="25" t="s">
        <v>32</v>
      </c>
      <c r="C34" s="25" t="s">
        <v>31</v>
      </c>
      <c r="D34" s="66">
        <v>94017.39</v>
      </c>
      <c r="E34" s="22">
        <f>+D34/D35</f>
        <v>1</v>
      </c>
      <c r="F34" s="48"/>
      <c r="H34" s="25" t="s">
        <v>12</v>
      </c>
      <c r="I34" s="25" t="s">
        <v>32</v>
      </c>
      <c r="J34" s="25" t="s">
        <v>31</v>
      </c>
      <c r="K34" s="76">
        <v>124693.66</v>
      </c>
      <c r="L34" s="22">
        <f>+K34/K35</f>
        <v>1</v>
      </c>
      <c r="M34" s="48"/>
      <c r="N34" s="26"/>
    </row>
    <row r="35" spans="1:18" ht="13" outlineLevel="1" x14ac:dyDescent="0.15">
      <c r="A35" s="25"/>
      <c r="B35" s="45"/>
      <c r="C35" s="18" t="s">
        <v>60</v>
      </c>
      <c r="D35" s="67">
        <f>SUBTOTAL(9,D34:D34)</f>
        <v>94017.39</v>
      </c>
      <c r="E35" s="19">
        <f>SUM(E34:E34)</f>
        <v>1</v>
      </c>
      <c r="F35" s="21">
        <f>-D35/$D$15</f>
        <v>3.7347638201597658E-2</v>
      </c>
      <c r="H35" s="25"/>
      <c r="I35" s="45"/>
      <c r="J35" s="18" t="s">
        <v>60</v>
      </c>
      <c r="K35" s="51">
        <f>SUBTOTAL(9,K34:K34)</f>
        <v>124693.66</v>
      </c>
      <c r="L35" s="19">
        <f>SUM(L34:L34)</f>
        <v>1</v>
      </c>
      <c r="M35" s="21">
        <f>-K35/$D$15</f>
        <v>4.9533535229099951E-2</v>
      </c>
      <c r="N35" s="26"/>
      <c r="O35" s="75">
        <f t="shared" ref="O35" si="5">+K35-D35</f>
        <v>30676.270000000004</v>
      </c>
      <c r="P35" s="19">
        <f>+F35-M35</f>
        <v>-1.2185897027502293E-2</v>
      </c>
      <c r="Q35" s="26"/>
      <c r="R35" s="26"/>
    </row>
    <row r="36" spans="1:18" ht="13" outlineLevel="2" x14ac:dyDescent="0.15">
      <c r="A36" s="25"/>
      <c r="B36" s="45"/>
      <c r="C36" s="18"/>
      <c r="D36" s="68"/>
      <c r="E36" s="47"/>
      <c r="F36" s="46"/>
      <c r="H36" s="25"/>
      <c r="I36" s="45"/>
      <c r="J36" s="18"/>
      <c r="K36" s="49"/>
      <c r="L36" s="47"/>
      <c r="M36" s="46"/>
      <c r="N36" s="26"/>
      <c r="O36" s="26"/>
      <c r="P36" s="26"/>
      <c r="Q36" s="26"/>
      <c r="R36" s="26"/>
    </row>
    <row r="37" spans="1:18" ht="13" outlineLevel="1" x14ac:dyDescent="0.15">
      <c r="A37" s="25" t="s">
        <v>12</v>
      </c>
      <c r="B37" s="25" t="s">
        <v>30</v>
      </c>
      <c r="C37" s="25" t="s">
        <v>29</v>
      </c>
      <c r="D37" s="66">
        <v>50502.43</v>
      </c>
      <c r="E37" s="22">
        <f>+D37/D38</f>
        <v>1</v>
      </c>
      <c r="F37" s="48"/>
      <c r="H37" s="25" t="s">
        <v>12</v>
      </c>
      <c r="I37" s="25" t="s">
        <v>30</v>
      </c>
      <c r="J37" s="25" t="s">
        <v>29</v>
      </c>
      <c r="K37" s="76">
        <v>49935.29</v>
      </c>
      <c r="L37" s="22">
        <f>+K37/K38</f>
        <v>1</v>
      </c>
      <c r="M37" s="48"/>
      <c r="N37" s="26"/>
      <c r="O37" s="26"/>
      <c r="P37" s="26"/>
      <c r="Q37" s="26"/>
      <c r="R37" s="26"/>
    </row>
    <row r="38" spans="1:18" ht="13" outlineLevel="2" x14ac:dyDescent="0.15">
      <c r="A38" s="25"/>
      <c r="B38" s="45"/>
      <c r="C38" s="18" t="s">
        <v>61</v>
      </c>
      <c r="D38" s="67">
        <f>SUBTOTAL(9,D37:D37)</f>
        <v>50502.43</v>
      </c>
      <c r="E38" s="19">
        <f>SUM(E37:E37)</f>
        <v>1</v>
      </c>
      <c r="F38" s="21">
        <f>-D38/$D$15</f>
        <v>2.006167671684474E-2</v>
      </c>
      <c r="H38" s="25"/>
      <c r="I38" s="45"/>
      <c r="J38" s="18" t="s">
        <v>61</v>
      </c>
      <c r="K38" s="51">
        <f>SUBTOTAL(9,K37:K37)</f>
        <v>49935.29</v>
      </c>
      <c r="L38" s="19">
        <f>SUM(L37:L37)</f>
        <v>1</v>
      </c>
      <c r="M38" s="21">
        <f>-K38/$D$15</f>
        <v>1.9836384996561353E-2</v>
      </c>
      <c r="O38" s="75">
        <f t="shared" ref="O38" si="6">+K38-D38</f>
        <v>-567.13999999999942</v>
      </c>
      <c r="P38" s="19">
        <f>+F38-M38</f>
        <v>2.2529172028338748E-4</v>
      </c>
    </row>
    <row r="39" spans="1:18" ht="13" outlineLevel="2" x14ac:dyDescent="0.15">
      <c r="A39" s="25"/>
      <c r="B39" s="45"/>
      <c r="C39" s="25"/>
      <c r="D39" s="66"/>
      <c r="E39" s="46"/>
      <c r="F39" s="46"/>
      <c r="H39" s="25"/>
      <c r="I39" s="45"/>
      <c r="J39" s="25"/>
      <c r="K39" s="26"/>
      <c r="L39" s="46"/>
      <c r="M39" s="46"/>
      <c r="O39" s="26"/>
      <c r="P39" s="26"/>
      <c r="Q39" s="26"/>
      <c r="R39" s="26"/>
    </row>
    <row r="40" spans="1:18" ht="13" outlineLevel="1" x14ac:dyDescent="0.15">
      <c r="A40" s="25" t="s">
        <v>12</v>
      </c>
      <c r="B40" s="25" t="s">
        <v>28</v>
      </c>
      <c r="C40" s="25" t="s">
        <v>27</v>
      </c>
      <c r="D40" s="66">
        <v>11412.17</v>
      </c>
      <c r="E40" s="22">
        <f>+D40/D41</f>
        <v>1</v>
      </c>
      <c r="F40" s="48"/>
      <c r="H40" s="25" t="s">
        <v>12</v>
      </c>
      <c r="I40" s="25" t="s">
        <v>28</v>
      </c>
      <c r="J40" s="25" t="s">
        <v>27</v>
      </c>
      <c r="K40" s="76">
        <v>11412.17</v>
      </c>
      <c r="L40" s="22">
        <f>+K40/K41</f>
        <v>1</v>
      </c>
      <c r="M40" s="48"/>
      <c r="O40" s="26"/>
      <c r="P40" s="26"/>
      <c r="Q40" s="26"/>
      <c r="R40" s="26"/>
    </row>
    <row r="41" spans="1:18" ht="13" outlineLevel="2" x14ac:dyDescent="0.15">
      <c r="A41" s="25"/>
      <c r="B41" s="45"/>
      <c r="C41" s="18" t="s">
        <v>62</v>
      </c>
      <c r="D41" s="67">
        <f>SUBTOTAL(9,D40:D40)</f>
        <v>11412.17</v>
      </c>
      <c r="E41" s="19">
        <f>SUM(E40)</f>
        <v>1</v>
      </c>
      <c r="F41" s="21">
        <f>-D41/$D$15</f>
        <v>4.5333910700470067E-3</v>
      </c>
      <c r="H41" s="25"/>
      <c r="I41" s="45"/>
      <c r="J41" s="18" t="s">
        <v>62</v>
      </c>
      <c r="K41" s="51">
        <f>SUBTOTAL(9,K40:K40)</f>
        <v>11412.17</v>
      </c>
      <c r="L41" s="19">
        <f>SUM(L40)</f>
        <v>1</v>
      </c>
      <c r="M41" s="21">
        <f>-K41/$D$15</f>
        <v>4.5333910700470067E-3</v>
      </c>
      <c r="O41" s="75">
        <f t="shared" ref="O41" si="7">+K41-D41</f>
        <v>0</v>
      </c>
      <c r="P41" s="19">
        <f>+F41-M41</f>
        <v>0</v>
      </c>
      <c r="Q41" s="26"/>
      <c r="R41" s="26"/>
    </row>
    <row r="42" spans="1:18" ht="13" outlineLevel="1" x14ac:dyDescent="0.15">
      <c r="A42" s="25"/>
      <c r="B42" s="45"/>
      <c r="C42" s="25"/>
      <c r="D42" s="66"/>
      <c r="E42" s="48"/>
      <c r="F42" s="48"/>
      <c r="H42" s="25"/>
      <c r="I42" s="45"/>
      <c r="J42" s="25"/>
      <c r="K42" s="26"/>
      <c r="L42" s="48"/>
      <c r="M42" s="48"/>
      <c r="O42" s="26"/>
      <c r="P42" s="26"/>
      <c r="Q42" s="26"/>
      <c r="R42" s="26"/>
    </row>
    <row r="43" spans="1:18" ht="13" outlineLevel="2" x14ac:dyDescent="0.15">
      <c r="A43" s="25" t="s">
        <v>12</v>
      </c>
      <c r="B43" s="25" t="s">
        <v>26</v>
      </c>
      <c r="C43" s="25" t="s">
        <v>25</v>
      </c>
      <c r="D43" s="66">
        <v>39761.699999999997</v>
      </c>
      <c r="E43" s="22">
        <f>+D43/D44</f>
        <v>1</v>
      </c>
      <c r="F43" s="48"/>
      <c r="H43" s="25" t="s">
        <v>12</v>
      </c>
      <c r="I43" s="25" t="s">
        <v>26</v>
      </c>
      <c r="J43" s="25" t="s">
        <v>25</v>
      </c>
      <c r="K43" s="76">
        <v>46012.98</v>
      </c>
      <c r="L43" s="22">
        <f>+K43/K44</f>
        <v>1</v>
      </c>
      <c r="M43" s="48"/>
      <c r="O43" s="26"/>
      <c r="P43" s="26"/>
      <c r="Q43" s="26"/>
      <c r="R43" s="26"/>
    </row>
    <row r="44" spans="1:18" ht="13" outlineLevel="1" x14ac:dyDescent="0.15">
      <c r="A44" s="25"/>
      <c r="B44" s="45"/>
      <c r="C44" s="18" t="s">
        <v>63</v>
      </c>
      <c r="D44" s="67">
        <f>SUBTOTAL(9,D43:D43)</f>
        <v>39761.699999999997</v>
      </c>
      <c r="E44" s="19">
        <f>SUM(E43)</f>
        <v>1</v>
      </c>
      <c r="F44" s="21">
        <f>-D44/$D$15</f>
        <v>1.5795009687893543E-2</v>
      </c>
      <c r="H44" s="25"/>
      <c r="I44" s="45"/>
      <c r="J44" s="18" t="s">
        <v>63</v>
      </c>
      <c r="K44" s="51">
        <f>SUBTOTAL(9,K43:K43)</f>
        <v>46012.98</v>
      </c>
      <c r="L44" s="19">
        <f>SUM(L43)</f>
        <v>1</v>
      </c>
      <c r="M44" s="21">
        <f>-K44/$D$15</f>
        <v>1.8278279471673795E-2</v>
      </c>
      <c r="O44" s="75">
        <f t="shared" ref="O44" si="8">+K44-D44</f>
        <v>6251.2800000000061</v>
      </c>
      <c r="P44" s="19">
        <f>+F44-M44</f>
        <v>-2.4832697837802523E-3</v>
      </c>
      <c r="Q44" s="26"/>
      <c r="R44" s="26"/>
    </row>
    <row r="45" spans="1:18" ht="13" outlineLevel="2" x14ac:dyDescent="0.15">
      <c r="A45" s="25"/>
      <c r="B45" s="45"/>
      <c r="C45" s="25"/>
      <c r="D45" s="66"/>
      <c r="E45" s="47"/>
      <c r="F45" s="48"/>
      <c r="H45" s="25"/>
      <c r="I45" s="45"/>
      <c r="J45" s="25"/>
      <c r="K45" s="26"/>
      <c r="L45" s="47"/>
      <c r="M45" s="48"/>
      <c r="O45" s="26"/>
      <c r="P45" s="26"/>
      <c r="Q45" s="26"/>
      <c r="R45" s="26"/>
    </row>
    <row r="46" spans="1:18" ht="13" outlineLevel="1" x14ac:dyDescent="0.15">
      <c r="A46" s="25" t="s">
        <v>44</v>
      </c>
      <c r="B46" s="25" t="s">
        <v>24</v>
      </c>
      <c r="C46" s="25" t="s">
        <v>23</v>
      </c>
      <c r="D46" s="66">
        <v>50427.18</v>
      </c>
      <c r="E46" s="22">
        <f>+D46/D48</f>
        <v>0.32631428275241658</v>
      </c>
      <c r="F46" s="46"/>
      <c r="H46" s="25" t="s">
        <v>44</v>
      </c>
      <c r="I46" s="25" t="s">
        <v>24</v>
      </c>
      <c r="J46" s="25" t="s">
        <v>23</v>
      </c>
      <c r="K46" s="77">
        <v>50427.18</v>
      </c>
      <c r="L46" s="22">
        <f>+K46/K48</f>
        <v>0.33474565441921172</v>
      </c>
      <c r="M46" s="46"/>
      <c r="O46" s="26"/>
      <c r="P46" s="26"/>
      <c r="Q46" s="26"/>
      <c r="R46" s="26"/>
    </row>
    <row r="47" spans="1:18" ht="13" outlineLevel="2" x14ac:dyDescent="0.15">
      <c r="A47" s="25" t="s">
        <v>12</v>
      </c>
      <c r="B47" s="25" t="s">
        <v>24</v>
      </c>
      <c r="C47" s="25" t="s">
        <v>23</v>
      </c>
      <c r="D47" s="66">
        <v>104108.44</v>
      </c>
      <c r="E47" s="22">
        <f>+D47/D48</f>
        <v>0.67368571724758353</v>
      </c>
      <c r="F47" s="46"/>
      <c r="H47" s="25" t="s">
        <v>12</v>
      </c>
      <c r="I47" s="25" t="s">
        <v>24</v>
      </c>
      <c r="J47" s="25" t="s">
        <v>23</v>
      </c>
      <c r="K47" s="76">
        <v>100216.09</v>
      </c>
      <c r="L47" s="22">
        <f>+K47/K48</f>
        <v>0.66525434558078833</v>
      </c>
      <c r="M47" s="46"/>
      <c r="O47" s="26"/>
      <c r="P47" s="26"/>
      <c r="Q47" s="26"/>
      <c r="R47" s="26"/>
    </row>
    <row r="48" spans="1:18" ht="13" outlineLevel="1" x14ac:dyDescent="0.15">
      <c r="A48" s="25"/>
      <c r="B48" s="45"/>
      <c r="C48" s="18" t="s">
        <v>64</v>
      </c>
      <c r="D48" s="67">
        <f>SUBTOTAL(9,D46:D47)</f>
        <v>154535.62</v>
      </c>
      <c r="E48" s="21">
        <f>SUM(E46:E47)</f>
        <v>1</v>
      </c>
      <c r="F48" s="21">
        <f>-D48/$D$15</f>
        <v>6.1388009441865794E-2</v>
      </c>
      <c r="H48" s="25"/>
      <c r="I48" s="45"/>
      <c r="J48" s="18" t="s">
        <v>64</v>
      </c>
      <c r="K48" s="51">
        <f>SUBTOTAL(9,K46:K47)</f>
        <v>150643.26999999999</v>
      </c>
      <c r="L48" s="21">
        <f>SUM(L46:L47)</f>
        <v>1</v>
      </c>
      <c r="M48" s="21">
        <f>-K48/$D$15</f>
        <v>5.9841805281614278E-2</v>
      </c>
      <c r="O48" s="75">
        <f t="shared" ref="O48" si="9">+K48-D48</f>
        <v>-3892.3500000000058</v>
      </c>
      <c r="P48" s="19">
        <f>+F48-M48</f>
        <v>1.5462041602515159E-3</v>
      </c>
      <c r="Q48" s="26"/>
      <c r="R48" s="26"/>
    </row>
    <row r="49" spans="1:18" ht="13" outlineLevel="2" x14ac:dyDescent="0.15">
      <c r="A49" s="25"/>
      <c r="B49" s="45"/>
      <c r="C49" s="25"/>
      <c r="D49" s="66"/>
      <c r="E49" s="46"/>
      <c r="F49" s="48"/>
      <c r="H49" s="25"/>
      <c r="I49" s="45"/>
      <c r="J49" s="25"/>
      <c r="K49" s="26"/>
      <c r="L49" s="46"/>
      <c r="M49" s="48"/>
      <c r="O49" s="26"/>
      <c r="P49" s="26"/>
      <c r="Q49" s="26"/>
      <c r="R49" s="26"/>
    </row>
    <row r="50" spans="1:18" ht="13" outlineLevel="1" x14ac:dyDescent="0.15">
      <c r="A50" s="25" t="s">
        <v>12</v>
      </c>
      <c r="B50" s="25" t="s">
        <v>22</v>
      </c>
      <c r="C50" s="25" t="s">
        <v>21</v>
      </c>
      <c r="D50" s="66">
        <v>14096.08</v>
      </c>
      <c r="E50" s="22">
        <f>+D50/D51</f>
        <v>1</v>
      </c>
      <c r="F50" s="48"/>
      <c r="H50" s="25" t="s">
        <v>12</v>
      </c>
      <c r="I50" s="25" t="s">
        <v>22</v>
      </c>
      <c r="J50" s="25" t="s">
        <v>21</v>
      </c>
      <c r="K50" s="76">
        <v>13719.01</v>
      </c>
      <c r="L50" s="22">
        <f>+K50/K51</f>
        <v>1</v>
      </c>
      <c r="M50" s="48"/>
    </row>
    <row r="51" spans="1:18" ht="13" outlineLevel="2" x14ac:dyDescent="0.15">
      <c r="A51" s="25"/>
      <c r="B51" s="45"/>
      <c r="C51" s="18" t="s">
        <v>65</v>
      </c>
      <c r="D51" s="67">
        <f>SUBTOTAL(9,D50:D50)</f>
        <v>14096.08</v>
      </c>
      <c r="E51" s="19">
        <f>SUM(E50)</f>
        <v>1</v>
      </c>
      <c r="F51" s="21">
        <f>-D51/$D$15</f>
        <v>5.5995523370812213E-3</v>
      </c>
      <c r="H51" s="25"/>
      <c r="I51" s="45"/>
      <c r="J51" s="18" t="s">
        <v>65</v>
      </c>
      <c r="K51" s="51">
        <f>SUBTOTAL(9,K50:K50)</f>
        <v>13719.01</v>
      </c>
      <c r="L51" s="19">
        <f>SUM(L50)</f>
        <v>1</v>
      </c>
      <c r="M51" s="21">
        <f>-K51/$D$15</f>
        <v>5.4497643676781529E-3</v>
      </c>
      <c r="O51" s="75">
        <f t="shared" ref="O51" si="10">+K51-D51</f>
        <v>-377.06999999999971</v>
      </c>
      <c r="P51" s="19">
        <f>+F51-M51</f>
        <v>1.4978796940306842E-4</v>
      </c>
    </row>
    <row r="52" spans="1:18" ht="13" outlineLevel="1" x14ac:dyDescent="0.15">
      <c r="A52" s="25"/>
      <c r="B52" s="45"/>
      <c r="C52" s="18"/>
      <c r="D52" s="68"/>
      <c r="E52" s="47"/>
      <c r="F52" s="46"/>
      <c r="H52" s="25"/>
      <c r="I52" s="45"/>
      <c r="J52" s="18"/>
      <c r="K52" s="49"/>
      <c r="L52" s="47"/>
      <c r="M52" s="46"/>
    </row>
    <row r="53" spans="1:18" ht="13" outlineLevel="1" x14ac:dyDescent="0.15">
      <c r="A53" s="25" t="s">
        <v>12</v>
      </c>
      <c r="B53" s="25" t="s">
        <v>20</v>
      </c>
      <c r="C53" s="25" t="s">
        <v>19</v>
      </c>
      <c r="D53" s="66">
        <v>186055.73</v>
      </c>
      <c r="E53" s="22">
        <f>+D53/D55</f>
        <v>1</v>
      </c>
      <c r="F53" s="48"/>
      <c r="H53" s="25" t="s">
        <v>12</v>
      </c>
      <c r="I53" s="25" t="s">
        <v>20</v>
      </c>
      <c r="J53" s="25" t="s">
        <v>19</v>
      </c>
      <c r="K53" s="76">
        <v>191615.85</v>
      </c>
      <c r="L53" s="22">
        <f>+K53/K55</f>
        <v>1</v>
      </c>
      <c r="M53" s="48"/>
    </row>
    <row r="54" spans="1:18" ht="13" x14ac:dyDescent="0.15">
      <c r="A54" s="25" t="s">
        <v>12</v>
      </c>
      <c r="B54" s="25" t="s">
        <v>87</v>
      </c>
      <c r="C54" s="25" t="s">
        <v>19</v>
      </c>
      <c r="D54" s="66">
        <v>0</v>
      </c>
      <c r="E54" s="22">
        <f>+D54/D55</f>
        <v>0</v>
      </c>
      <c r="F54" s="48"/>
      <c r="H54" s="25" t="s">
        <v>12</v>
      </c>
      <c r="I54" s="25" t="s">
        <v>87</v>
      </c>
      <c r="J54" s="25" t="s">
        <v>19</v>
      </c>
      <c r="K54" s="26">
        <v>0</v>
      </c>
      <c r="L54" s="22">
        <f>+K54/K55</f>
        <v>0</v>
      </c>
      <c r="M54" s="48"/>
    </row>
    <row r="55" spans="1:18" ht="13" x14ac:dyDescent="0.15">
      <c r="A55" s="25"/>
      <c r="B55" s="45"/>
      <c r="C55" s="18" t="s">
        <v>66</v>
      </c>
      <c r="D55" s="67">
        <f>SUM(D53:D54)</f>
        <v>186055.73</v>
      </c>
      <c r="E55" s="21">
        <f>SUM(E53:E54)</f>
        <v>1</v>
      </c>
      <c r="F55" s="21">
        <f>-D55/$D$15</f>
        <v>7.3909114998556541E-2</v>
      </c>
      <c r="H55" s="25"/>
      <c r="I55" s="45"/>
      <c r="J55" s="18" t="s">
        <v>66</v>
      </c>
      <c r="K55" s="51">
        <f>SUM(K53:K54)</f>
        <v>191615.85</v>
      </c>
      <c r="L55" s="21">
        <f>SUM(L53:L54)</f>
        <v>1</v>
      </c>
      <c r="M55" s="21">
        <f>-K55/$D$15</f>
        <v>7.6117827132742205E-2</v>
      </c>
      <c r="O55" s="75">
        <f t="shared" ref="O55" si="11">+K55-D55</f>
        <v>5560.1199999999953</v>
      </c>
      <c r="P55" s="19">
        <f>+F55-M55</f>
        <v>-2.2087121341856641E-3</v>
      </c>
    </row>
    <row r="56" spans="1:18" ht="13" x14ac:dyDescent="0.15">
      <c r="A56" s="25"/>
      <c r="B56" s="45"/>
      <c r="C56" s="18"/>
      <c r="D56" s="68"/>
      <c r="E56" s="47"/>
      <c r="F56" s="46"/>
      <c r="H56" s="25"/>
      <c r="I56" s="45"/>
      <c r="J56" s="18"/>
      <c r="K56" s="49"/>
      <c r="L56" s="47"/>
      <c r="M56" s="46"/>
    </row>
    <row r="57" spans="1:18" ht="13" x14ac:dyDescent="0.15">
      <c r="A57" s="25" t="s">
        <v>12</v>
      </c>
      <c r="B57" s="25" t="s">
        <v>18</v>
      </c>
      <c r="C57" s="25" t="s">
        <v>17</v>
      </c>
      <c r="D57" s="66">
        <v>609933.05000000005</v>
      </c>
      <c r="E57" s="22">
        <f>+D57/D58</f>
        <v>1</v>
      </c>
      <c r="F57" s="48"/>
      <c r="H57" s="25" t="s">
        <v>12</v>
      </c>
      <c r="I57" s="25" t="s">
        <v>18</v>
      </c>
      <c r="J57" s="25" t="s">
        <v>17</v>
      </c>
      <c r="K57" s="76">
        <v>678500.06</v>
      </c>
      <c r="L57" s="22">
        <f>+K57/K58</f>
        <v>1</v>
      </c>
      <c r="M57" s="48"/>
    </row>
    <row r="58" spans="1:18" ht="13" x14ac:dyDescent="0.15">
      <c r="A58" s="25"/>
      <c r="B58" s="45"/>
      <c r="C58" s="18" t="s">
        <v>67</v>
      </c>
      <c r="D58" s="67">
        <f>SUBTOTAL(9,D57:D57)</f>
        <v>609933.05000000005</v>
      </c>
      <c r="E58" s="21">
        <f>SUM(E57)</f>
        <v>1</v>
      </c>
      <c r="F58" s="21">
        <f>-D58/$D$15</f>
        <v>0.24229090893287905</v>
      </c>
      <c r="H58" s="25"/>
      <c r="I58" s="45"/>
      <c r="J58" s="18" t="s">
        <v>67</v>
      </c>
      <c r="K58" s="51">
        <f>SUBTOTAL(9,K57:K57)</f>
        <v>678500.06</v>
      </c>
      <c r="L58" s="21">
        <f>SUM(L57)</f>
        <v>1</v>
      </c>
      <c r="M58" s="21">
        <f>-K58/$D$15</f>
        <v>0.26952859211090952</v>
      </c>
      <c r="O58" s="75">
        <f t="shared" ref="O58" si="12">+K58-D58</f>
        <v>68567.010000000009</v>
      </c>
      <c r="P58" s="19">
        <f>+F58-M58</f>
        <v>-2.7237683178030464E-2</v>
      </c>
    </row>
    <row r="59" spans="1:18" ht="13" x14ac:dyDescent="0.15">
      <c r="A59" s="25"/>
      <c r="B59" s="45"/>
      <c r="C59" s="25"/>
      <c r="D59" s="66"/>
      <c r="E59" s="48"/>
      <c r="F59" s="48"/>
      <c r="H59" s="25"/>
      <c r="I59" s="45"/>
      <c r="J59" s="25"/>
      <c r="K59" s="26"/>
      <c r="L59" s="48"/>
      <c r="M59" s="48"/>
    </row>
    <row r="60" spans="1:18" ht="13" x14ac:dyDescent="0.15">
      <c r="A60" s="25" t="s">
        <v>12</v>
      </c>
      <c r="B60" s="25" t="s">
        <v>16</v>
      </c>
      <c r="C60" s="25" t="s">
        <v>15</v>
      </c>
      <c r="D60" s="66">
        <v>76880.84</v>
      </c>
      <c r="E60" s="22">
        <f>+D60/D61</f>
        <v>1</v>
      </c>
      <c r="F60" s="48"/>
      <c r="H60" s="25" t="s">
        <v>12</v>
      </c>
      <c r="I60" s="25" t="s">
        <v>16</v>
      </c>
      <c r="J60" s="25" t="s">
        <v>15</v>
      </c>
      <c r="K60" s="76">
        <v>104880.84</v>
      </c>
      <c r="L60" s="22">
        <f>+K60/K61</f>
        <v>1</v>
      </c>
      <c r="M60" s="48"/>
    </row>
    <row r="61" spans="1:18" ht="13" x14ac:dyDescent="0.15">
      <c r="A61" s="25"/>
      <c r="B61" s="45"/>
      <c r="C61" s="18" t="s">
        <v>68</v>
      </c>
      <c r="D61" s="67">
        <f>SUBTOTAL(9,D60:D60)</f>
        <v>76880.84</v>
      </c>
      <c r="E61" s="19">
        <f>SUM(E60)</f>
        <v>1</v>
      </c>
      <c r="F61" s="21">
        <f>-D61/$D$15</f>
        <v>3.0540284057608034E-2</v>
      </c>
      <c r="H61" s="25"/>
      <c r="I61" s="45"/>
      <c r="J61" s="18" t="s">
        <v>68</v>
      </c>
      <c r="K61" s="51">
        <f>SUBTOTAL(9,K60:K60)</f>
        <v>104880.84</v>
      </c>
      <c r="L61" s="19">
        <f>SUM(L60)</f>
        <v>1</v>
      </c>
      <c r="M61" s="21">
        <f>-K61/$D$15</f>
        <v>4.1663054745506668E-2</v>
      </c>
      <c r="O61" s="75">
        <f t="shared" ref="O61" si="13">+K61-D61</f>
        <v>28000</v>
      </c>
      <c r="P61" s="19">
        <f>+F61-M61</f>
        <v>-1.1122770687898634E-2</v>
      </c>
    </row>
    <row r="62" spans="1:18" ht="13" x14ac:dyDescent="0.15">
      <c r="A62" s="25"/>
      <c r="B62" s="45"/>
      <c r="C62" s="25"/>
      <c r="D62" s="66"/>
      <c r="E62" s="47"/>
      <c r="F62" s="48"/>
      <c r="H62" s="25"/>
      <c r="I62" s="45"/>
      <c r="J62" s="25"/>
      <c r="K62" s="26"/>
      <c r="L62" s="47"/>
      <c r="M62" s="48"/>
    </row>
    <row r="63" spans="1:18" ht="13" x14ac:dyDescent="0.15">
      <c r="A63" s="25" t="s">
        <v>12</v>
      </c>
      <c r="B63" s="25" t="s">
        <v>14</v>
      </c>
      <c r="C63" s="25" t="s">
        <v>13</v>
      </c>
      <c r="D63" s="66">
        <v>69629.88</v>
      </c>
      <c r="E63" s="22">
        <f>+D63/D64</f>
        <v>1</v>
      </c>
      <c r="F63" s="48"/>
      <c r="H63" s="25" t="s">
        <v>12</v>
      </c>
      <c r="I63" s="25" t="s">
        <v>14</v>
      </c>
      <c r="J63" s="25" t="s">
        <v>13</v>
      </c>
      <c r="K63" s="76">
        <v>66607.759999999995</v>
      </c>
      <c r="L63" s="22">
        <f>+K63/K64</f>
        <v>1</v>
      </c>
      <c r="M63" s="48"/>
    </row>
    <row r="64" spans="1:18" ht="13" x14ac:dyDescent="0.15">
      <c r="A64" s="25"/>
      <c r="B64" s="45"/>
      <c r="C64" s="18" t="s">
        <v>69</v>
      </c>
      <c r="D64" s="67">
        <f>SUBTOTAL(9,D63:D63)</f>
        <v>69629.88</v>
      </c>
      <c r="E64" s="19">
        <f>SUM(E63)</f>
        <v>1</v>
      </c>
      <c r="F64" s="21">
        <f>-D64/$D$15</f>
        <v>2.7659899580924983E-2</v>
      </c>
      <c r="H64" s="25"/>
      <c r="I64" s="45"/>
      <c r="J64" s="18" t="s">
        <v>69</v>
      </c>
      <c r="K64" s="51">
        <f>SUBTOTAL(9,K63:K63)</f>
        <v>66607.759999999995</v>
      </c>
      <c r="L64" s="19">
        <f>SUM(L63)</f>
        <v>1</v>
      </c>
      <c r="M64" s="21">
        <f>-K64/$D$15</f>
        <v>2.6459387161235259E-2</v>
      </c>
      <c r="O64" s="75">
        <f t="shared" ref="O64" si="14">+K64-D64</f>
        <v>-3022.1200000000099</v>
      </c>
      <c r="P64" s="19">
        <f>+F64-M64</f>
        <v>1.2005124196897247E-3</v>
      </c>
    </row>
    <row r="65" spans="1:16" ht="13" x14ac:dyDescent="0.15">
      <c r="A65" s="25"/>
      <c r="B65" s="45"/>
      <c r="C65" s="18"/>
      <c r="D65" s="66"/>
      <c r="E65" s="48"/>
      <c r="F65" s="48"/>
      <c r="H65" s="25"/>
      <c r="I65" s="45"/>
      <c r="J65" s="18"/>
      <c r="K65" s="26"/>
      <c r="L65" s="48"/>
      <c r="M65" s="48"/>
    </row>
    <row r="66" spans="1:16" ht="13" customHeight="1" x14ac:dyDescent="0.15">
      <c r="A66" s="25" t="s">
        <v>12</v>
      </c>
      <c r="B66" s="25" t="s">
        <v>11</v>
      </c>
      <c r="C66" s="25" t="s">
        <v>10</v>
      </c>
      <c r="D66" s="66">
        <v>87114.3</v>
      </c>
      <c r="E66" s="22">
        <f>+D66/D67</f>
        <v>1</v>
      </c>
      <c r="F66" s="48"/>
      <c r="H66" s="25" t="s">
        <v>12</v>
      </c>
      <c r="I66" s="25" t="s">
        <v>11</v>
      </c>
      <c r="J66" s="25" t="s">
        <v>10</v>
      </c>
      <c r="K66" s="76">
        <v>76440.7</v>
      </c>
      <c r="L66" s="22">
        <f>+K66/K67</f>
        <v>1</v>
      </c>
      <c r="M66" s="48"/>
    </row>
    <row r="67" spans="1:16" ht="13" x14ac:dyDescent="0.15">
      <c r="A67" s="25"/>
      <c r="B67" s="45"/>
      <c r="C67" s="18" t="s">
        <v>70</v>
      </c>
      <c r="D67" s="67">
        <f>SUBTOTAL(9,D66:D66)</f>
        <v>87114.3</v>
      </c>
      <c r="E67" s="21">
        <f>SUM(E66)</f>
        <v>1</v>
      </c>
      <c r="F67" s="21">
        <f>-D67/$D$15</f>
        <v>3.4605442233457434E-2</v>
      </c>
      <c r="H67" s="25"/>
      <c r="I67" s="45"/>
      <c r="J67" s="18" t="s">
        <v>70</v>
      </c>
      <c r="K67" s="51">
        <f>SUBTOTAL(9,K66:K66)</f>
        <v>76440.7</v>
      </c>
      <c r="L67" s="21">
        <f>SUM(L66)</f>
        <v>1</v>
      </c>
      <c r="M67" s="21">
        <f>-K67/$D$15</f>
        <v>3.0365442047230472E-2</v>
      </c>
      <c r="O67" s="75">
        <f t="shared" ref="O67" si="15">+K67-D67</f>
        <v>-10673.600000000006</v>
      </c>
      <c r="P67" s="19">
        <f>+F67-M67</f>
        <v>4.2400001862269616E-3</v>
      </c>
    </row>
    <row r="68" spans="1:16" ht="13" x14ac:dyDescent="0.15">
      <c r="A68" s="25"/>
      <c r="B68" s="45"/>
      <c r="C68" s="18"/>
      <c r="D68" s="66"/>
      <c r="E68" s="46"/>
      <c r="F68" s="46"/>
      <c r="H68" s="25"/>
      <c r="I68" s="45"/>
      <c r="J68" s="18"/>
      <c r="K68" s="26"/>
      <c r="L68" s="46"/>
      <c r="M68" s="46"/>
    </row>
    <row r="69" spans="1:16" ht="13" x14ac:dyDescent="0.15">
      <c r="A69" s="25" t="s">
        <v>12</v>
      </c>
      <c r="B69" s="25" t="s">
        <v>82</v>
      </c>
      <c r="C69" s="25" t="s">
        <v>81</v>
      </c>
      <c r="D69" s="66">
        <v>0</v>
      </c>
      <c r="E69" s="22">
        <v>0</v>
      </c>
      <c r="H69" s="25" t="s">
        <v>12</v>
      </c>
      <c r="I69" s="25" t="s">
        <v>82</v>
      </c>
      <c r="J69" s="25" t="s">
        <v>81</v>
      </c>
      <c r="K69" s="76">
        <v>0</v>
      </c>
      <c r="L69" s="22">
        <v>0</v>
      </c>
    </row>
    <row r="70" spans="1:16" ht="13" x14ac:dyDescent="0.15">
      <c r="C70" s="18" t="s">
        <v>86</v>
      </c>
      <c r="D70" s="20">
        <f>SUM(D69)</f>
        <v>0</v>
      </c>
      <c r="E70" s="21">
        <f>SUM(E68:E69)</f>
        <v>0</v>
      </c>
      <c r="F70" s="21">
        <f>-D70/$K$15</f>
        <v>0</v>
      </c>
      <c r="J70" s="18" t="s">
        <v>86</v>
      </c>
      <c r="K70" s="20">
        <f>SUM(K69)</f>
        <v>0</v>
      </c>
      <c r="L70" s="21">
        <f>SUM(L68:L69)</f>
        <v>0</v>
      </c>
      <c r="M70" s="21">
        <f>-K70/$D$15</f>
        <v>0</v>
      </c>
      <c r="O70" s="75">
        <f t="shared" ref="O70" si="16">+K70-D70</f>
        <v>0</v>
      </c>
      <c r="P70" s="19">
        <f>+F70-M70</f>
        <v>0</v>
      </c>
    </row>
    <row r="71" spans="1:16" ht="13" x14ac:dyDescent="0.15">
      <c r="A71" s="25"/>
      <c r="B71" s="45"/>
      <c r="C71" s="25"/>
      <c r="D71" s="26"/>
      <c r="E71" s="48"/>
      <c r="F71" s="48"/>
      <c r="H71" s="25"/>
      <c r="I71" s="45"/>
      <c r="J71" s="25"/>
      <c r="K71" s="26"/>
      <c r="L71" s="48"/>
      <c r="M71" s="48"/>
    </row>
    <row r="72" spans="1:16" ht="13" x14ac:dyDescent="0.15">
      <c r="A72" s="25" t="s">
        <v>12</v>
      </c>
      <c r="B72" s="25" t="s">
        <v>91</v>
      </c>
      <c r="C72" s="25" t="s">
        <v>92</v>
      </c>
      <c r="D72" s="66">
        <v>0</v>
      </c>
      <c r="E72" s="22">
        <v>0</v>
      </c>
      <c r="H72" s="25" t="s">
        <v>12</v>
      </c>
      <c r="I72" s="25" t="s">
        <v>91</v>
      </c>
      <c r="J72" s="25" t="s">
        <v>92</v>
      </c>
      <c r="K72" s="76">
        <v>12109</v>
      </c>
      <c r="L72" s="22">
        <v>0</v>
      </c>
    </row>
    <row r="73" spans="1:16" ht="13" x14ac:dyDescent="0.15">
      <c r="C73" s="18" t="s">
        <v>93</v>
      </c>
      <c r="D73" s="20">
        <f>SUM(D72)</f>
        <v>0</v>
      </c>
      <c r="E73" s="21">
        <f>SUM(E71:E72)</f>
        <v>0</v>
      </c>
      <c r="F73" s="21">
        <f>-D73/$K$15</f>
        <v>0</v>
      </c>
      <c r="J73" s="18" t="s">
        <v>93</v>
      </c>
      <c r="K73" s="20">
        <f>SUM(K72)</f>
        <v>12109</v>
      </c>
      <c r="L73" s="21">
        <f>SUM(L71:L72)</f>
        <v>0</v>
      </c>
      <c r="M73" s="21">
        <f>-K73/$D$15</f>
        <v>4.8102010807058778E-3</v>
      </c>
      <c r="O73" s="75">
        <f t="shared" ref="O73" si="17">+K73-D73</f>
        <v>12109</v>
      </c>
      <c r="P73" s="19">
        <f>+F73-M73</f>
        <v>-4.8102010807058778E-3</v>
      </c>
    </row>
    <row r="74" spans="1:16" ht="13" x14ac:dyDescent="0.15">
      <c r="A74" s="25"/>
      <c r="B74" s="45"/>
      <c r="C74" s="25"/>
      <c r="D74" s="26"/>
      <c r="E74" s="48"/>
      <c r="F74" s="48"/>
      <c r="H74" s="25"/>
      <c r="I74" s="45"/>
      <c r="J74" s="25"/>
      <c r="K74" s="26"/>
      <c r="L74" s="48"/>
      <c r="M74" s="48"/>
    </row>
    <row r="75" spans="1:16" ht="13" x14ac:dyDescent="0.15">
      <c r="A75" s="57"/>
      <c r="B75" s="58"/>
      <c r="C75" s="59" t="s">
        <v>56</v>
      </c>
      <c r="D75" s="60">
        <f>+D20+D23+D26+D29+D32+D35+D38+D41+D44+D48+D51+D55+D58+D61+D64+D67+D70+D73</f>
        <v>2517358.379999999</v>
      </c>
      <c r="E75" s="61"/>
      <c r="F75" s="55">
        <f>+F20+F45+F26+F29+F35+F38+F41+F44+F48+F51+F55+F58+F61+F64+F67+F70+F73</f>
        <v>0.99999999999999989</v>
      </c>
      <c r="G75" s="62"/>
      <c r="H75" s="57"/>
      <c r="I75" s="58"/>
      <c r="J75" s="59" t="s">
        <v>56</v>
      </c>
      <c r="K75" s="60">
        <f>+K20+K23+K26+K29+K32+K35+K38+K41+K44+K48+K51+K55+K58+K61+K64+K67+K70+K73</f>
        <v>2590887.6399999997</v>
      </c>
      <c r="L75" s="61"/>
      <c r="M75" s="55">
        <f>+M20+M45+M26+M29+M35+M38+M41+M44+M48+M51+M55+M58+M61+M64+M67+M70+M73</f>
        <v>1.0292088963511028</v>
      </c>
      <c r="O75" s="60">
        <f>+O20+O23+O26+O29+O32+O35+O38+O41+O44+O48+O51+O55+O58+O61+O64+O67+O70+O73</f>
        <v>73529.260000000068</v>
      </c>
      <c r="P75" s="22">
        <f>+O75/$D$75</f>
        <v>2.9208896351102815E-2</v>
      </c>
    </row>
    <row r="76" spans="1:16" ht="13" x14ac:dyDescent="0.15">
      <c r="B76" s="41"/>
      <c r="C76" s="41"/>
      <c r="D76" s="44"/>
      <c r="E76" s="47"/>
      <c r="F76" s="46"/>
      <c r="I76" s="41"/>
      <c r="J76" s="41"/>
      <c r="K76" s="44"/>
      <c r="L76" s="47"/>
      <c r="M76" s="46"/>
    </row>
    <row r="77" spans="1:16" ht="12.75" customHeight="1" thickBot="1" x14ac:dyDescent="0.2">
      <c r="A77" s="25"/>
      <c r="C77" s="2" t="s">
        <v>9</v>
      </c>
      <c r="D77" s="23">
        <f>+D15+D75</f>
        <v>0</v>
      </c>
      <c r="E77" s="47"/>
      <c r="F77" s="48"/>
      <c r="H77" s="25"/>
      <c r="J77" s="2" t="s">
        <v>9</v>
      </c>
      <c r="K77" s="23">
        <f>+K15+K75</f>
        <v>0</v>
      </c>
      <c r="L77" s="47"/>
      <c r="M77" s="48"/>
      <c r="O77" s="23">
        <f>+O15+O75</f>
        <v>2.9103830456733704E-10</v>
      </c>
    </row>
    <row r="78" spans="1:16" ht="12.75" customHeight="1" thickTop="1" x14ac:dyDescent="0.15">
      <c r="D78" s="16"/>
    </row>
    <row r="80" spans="1:16" ht="12.75" customHeight="1" x14ac:dyDescent="0.15">
      <c r="C80" s="24" t="s">
        <v>78</v>
      </c>
    </row>
    <row r="81" spans="3:3" ht="12.75" customHeight="1" x14ac:dyDescent="0.15">
      <c r="C81" s="24" t="s">
        <v>76</v>
      </c>
    </row>
    <row r="82" spans="3:3" ht="12.75" customHeight="1" x14ac:dyDescent="0.15">
      <c r="C82" s="24" t="s">
        <v>77</v>
      </c>
    </row>
  </sheetData>
  <sortState ref="A30:D53">
    <sortCondition ref="B30:B53"/>
  </sortState>
  <mergeCells count="8">
    <mergeCell ref="A4:F4"/>
    <mergeCell ref="H1:M1"/>
    <mergeCell ref="H2:M2"/>
    <mergeCell ref="H3:M3"/>
    <mergeCell ref="A1:F1"/>
    <mergeCell ref="A2:F2"/>
    <mergeCell ref="A3:F3"/>
    <mergeCell ref="H4:M4"/>
  </mergeCells>
  <pageMargins left="0.75" right="0.75" top="1" bottom="1" header="0.5" footer="0.5"/>
  <pageSetup scale="44" orientation="portrait" horizontalDpi="300" verticalDpi="300" r:id="rId1"/>
  <headerFooter alignWithMargins="0">
    <oddFooter>&amp;L&amp;F&amp;CPage &amp;P of &amp;N
Printed &amp;D  &amp;T&amp;R&amp;A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 Fund Summary</vt:lpstr>
      <vt:lpstr>By Function Summary</vt:lpstr>
      <vt:lpstr>'By Function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CFO</dc:creator>
  <cp:lastModifiedBy>Stephanie Ramirez</cp:lastModifiedBy>
  <cp:lastPrinted>2018-03-22T17:41:39Z</cp:lastPrinted>
  <dcterms:created xsi:type="dcterms:W3CDTF">2012-08-23T13:40:22Z</dcterms:created>
  <dcterms:modified xsi:type="dcterms:W3CDTF">2018-03-26T16:34:15Z</dcterms:modified>
</cp:coreProperties>
</file>