
<file path=[Content_Types].xml><?xml version="1.0" encoding="utf-8"?>
<Types xmlns="http://schemas.openxmlformats.org/package/2006/content-types">
  <Default Extension="png" ContentType="image/png"/>
  <Default Extension="bin" ContentType="application/vnd.ms-office.vbaProject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 codeName="{51196F13-6AD0-C1B8-E2B4-A1F9AE17003E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GoogleDrive/Shared drives/Finance Department/Finance Department/Payroll/ECFs/"/>
    </mc:Choice>
  </mc:AlternateContent>
  <xr:revisionPtr revIDLastSave="0" documentId="13_ncr:1_{F36AA49B-5BA0-4F41-BC15-F9567F1936FC}" xr6:coauthVersionLast="36" xr6:coauthVersionMax="36" xr10:uidLastSave="{00000000-0000-0000-0000-000000000000}"/>
  <bookViews>
    <workbookView xWindow="40400" yWindow="3420" windowWidth="28060" windowHeight="19640" xr2:uid="{00000000-000D-0000-FFFF-FFFF00000000}"/>
  </bookViews>
  <sheets>
    <sheet name="Recap" sheetId="34" r:id="rId1"/>
    <sheet name="Work Days Salary" sheetId="38" r:id="rId2"/>
    <sheet name="Work Days Hourly" sheetId="39" r:id="rId3"/>
    <sheet name="Payoff" sheetId="50" r:id="rId4"/>
    <sheet name="Role Ids" sheetId="53" r:id="rId5"/>
    <sheet name="ECF Works Day Understanding" sheetId="52" r:id="rId6"/>
    <sheet name="PR Deduction Agreement" sheetId="41" r:id="rId7"/>
    <sheet name="1st Paycheck" sheetId="48" r:id="rId8"/>
  </sheets>
  <definedNames>
    <definedName name="OLE_LINK1" localSheetId="6">'PR Deduction Agreement'!#REF!</definedName>
    <definedName name="_xlnm.Print_Area" localSheetId="0">Recap!$A$1:$N$84</definedName>
    <definedName name="_xlnm.Print_Titles" localSheetId="0">Recap!$5:$26</definedName>
  </definedNames>
  <calcPr calcId="181029"/>
</workbook>
</file>

<file path=xl/calcChain.xml><?xml version="1.0" encoding="utf-8"?>
<calcChain xmlns="http://schemas.openxmlformats.org/spreadsheetml/2006/main">
  <c r="B34" i="50" l="1"/>
  <c r="C34" i="50"/>
  <c r="H60" i="34" l="1"/>
  <c r="M30" i="34" l="1"/>
  <c r="H68" i="34"/>
  <c r="I68" i="34"/>
  <c r="M31" i="34" s="1"/>
  <c r="J51" i="34" l="1"/>
  <c r="I51" i="34"/>
  <c r="H51" i="34"/>
  <c r="B2" i="50" l="1"/>
  <c r="A11" i="50" l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J177" i="34" l="1"/>
  <c r="J68" i="34"/>
  <c r="M32" i="34" s="1"/>
  <c r="D22" i="38" l="1"/>
  <c r="H71" i="34" s="1"/>
  <c r="C22" i="38"/>
  <c r="D22" i="39"/>
  <c r="E22" i="39"/>
  <c r="C22" i="39"/>
  <c r="A11" i="39"/>
  <c r="B11" i="39" s="1"/>
  <c r="B10" i="39"/>
  <c r="A5" i="39"/>
  <c r="A4" i="39"/>
  <c r="A4" i="38"/>
  <c r="A5" i="38"/>
  <c r="B10" i="38"/>
  <c r="A11" i="38"/>
  <c r="B11" i="38" s="1"/>
  <c r="E22" i="38"/>
  <c r="L9" i="34"/>
  <c r="L10" i="34"/>
  <c r="B33" i="34"/>
  <c r="A35" i="34"/>
  <c r="A37" i="34"/>
  <c r="A39" i="34"/>
  <c r="A47" i="34" s="1"/>
  <c r="A49" i="34" s="1"/>
  <c r="A50" i="34" s="1"/>
  <c r="A51" i="34" s="1"/>
  <c r="A52" i="34" s="1"/>
  <c r="A56" i="34"/>
  <c r="A59" i="34" s="1"/>
  <c r="A60" i="34" s="1"/>
  <c r="A12" i="39"/>
  <c r="A13" i="39" s="1"/>
  <c r="B12" i="39"/>
  <c r="A12" i="38" l="1"/>
  <c r="A13" i="38" s="1"/>
  <c r="A14" i="38" s="1"/>
  <c r="H52" i="34"/>
  <c r="J52" i="34"/>
  <c r="I52" i="34"/>
  <c r="J53" i="34"/>
  <c r="H53" i="34"/>
  <c r="I53" i="34"/>
  <c r="I69" i="34"/>
  <c r="I70" i="34" s="1"/>
  <c r="H69" i="34"/>
  <c r="H70" i="34" s="1"/>
  <c r="J69" i="34"/>
  <c r="J70" i="34" s="1"/>
  <c r="J72" i="34"/>
  <c r="I72" i="34"/>
  <c r="C5" i="50" s="1"/>
  <c r="H72" i="34"/>
  <c r="B5" i="50" s="1"/>
  <c r="I71" i="34"/>
  <c r="J71" i="34"/>
  <c r="A14" i="39"/>
  <c r="B13" i="39"/>
  <c r="I73" i="34" l="1"/>
  <c r="B13" i="38"/>
  <c r="B12" i="38"/>
  <c r="H54" i="34"/>
  <c r="H56" i="34" s="1"/>
  <c r="J73" i="34"/>
  <c r="J75" i="34" s="1"/>
  <c r="J54" i="34"/>
  <c r="J56" i="34" s="1"/>
  <c r="I54" i="34"/>
  <c r="I56" i="34" s="1"/>
  <c r="L29" i="34"/>
  <c r="H73" i="34"/>
  <c r="B6" i="50" s="1"/>
  <c r="A15" i="38"/>
  <c r="B14" i="38"/>
  <c r="B14" i="39"/>
  <c r="A15" i="39"/>
  <c r="I75" i="34" l="1"/>
  <c r="C6" i="50"/>
  <c r="C38" i="50" s="1"/>
  <c r="C40" i="50" s="1"/>
  <c r="L30" i="34"/>
  <c r="L32" i="34"/>
  <c r="L31" i="34"/>
  <c r="H75" i="34"/>
  <c r="B38" i="50"/>
  <c r="B40" i="50" s="1"/>
  <c r="A16" i="39"/>
  <c r="B15" i="39"/>
  <c r="A16" i="38"/>
  <c r="B15" i="38"/>
  <c r="L33" i="34" l="1"/>
  <c r="A17" i="38"/>
  <c r="B16" i="38"/>
  <c r="A17" i="39"/>
  <c r="B16" i="39"/>
  <c r="B17" i="39" l="1"/>
  <c r="A18" i="39"/>
  <c r="A18" i="38"/>
  <c r="B17" i="38"/>
  <c r="A19" i="38" l="1"/>
  <c r="B18" i="38"/>
  <c r="A19" i="39"/>
  <c r="B18" i="39"/>
  <c r="B19" i="39" l="1"/>
  <c r="A20" i="39"/>
  <c r="B19" i="38"/>
  <c r="A20" i="38"/>
  <c r="B20" i="38" l="1"/>
  <c r="A21" i="38"/>
  <c r="B21" i="38" s="1"/>
  <c r="B20" i="39"/>
  <c r="A21" i="39"/>
  <c r="B21" i="39" s="1"/>
  <c r="M33" i="34"/>
  <c r="J151" i="34" l="1"/>
  <c r="J179" i="34" s="1"/>
  <c r="J184" i="34" s="1"/>
  <c r="J186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 Oropeza</author>
    <author>Joseph Rendon</author>
    <author>Stephanie Ramirez</author>
  </authors>
  <commentList>
    <comment ref="K29" authorId="0" shapeId="0" xr:uid="{00000000-0006-0000-0000-000001000000}">
      <text>
        <r>
          <rPr>
            <b/>
            <sz val="8"/>
            <color rgb="FF000000"/>
            <rFont val="Tahoma"/>
            <family val="2"/>
          </rPr>
          <t>Opt 4&amp;5: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73 - Food Service Director
</t>
        </r>
        <r>
          <rPr>
            <sz val="8"/>
            <color rgb="FF000000"/>
            <rFont val="Tahoma"/>
            <family val="2"/>
          </rPr>
          <t xml:space="preserve">74 - Food Service Worker 1
</t>
        </r>
        <r>
          <rPr>
            <sz val="8"/>
            <color rgb="FF000000"/>
            <rFont val="Tahoma"/>
            <family val="2"/>
          </rPr>
          <t xml:space="preserve">75 - Food Service Worker 2
</t>
        </r>
        <r>
          <rPr>
            <sz val="8"/>
            <color rgb="FF000000"/>
            <rFont val="Tahoma"/>
            <family val="2"/>
          </rPr>
          <t xml:space="preserve">76 - ETL 1 
</t>
        </r>
        <r>
          <rPr>
            <sz val="8"/>
            <color rgb="FF000000"/>
            <rFont val="Tahoma"/>
            <family val="2"/>
          </rPr>
          <t xml:space="preserve">77 - ETL 2
</t>
        </r>
        <r>
          <rPr>
            <sz val="8"/>
            <color rgb="FF000000"/>
            <rFont val="Tahoma"/>
            <family val="2"/>
          </rPr>
          <t xml:space="preserve">78 - ESL
</t>
        </r>
        <r>
          <rPr>
            <sz val="8"/>
            <color rgb="FF000000"/>
            <rFont val="Tahoma"/>
            <family val="2"/>
          </rPr>
          <t xml:space="preserve">79 - Accelerated Lab
</t>
        </r>
        <r>
          <rPr>
            <sz val="8"/>
            <color rgb="FF000000"/>
            <rFont val="Tahoma"/>
            <family val="2"/>
          </rPr>
          <t xml:space="preserve">80 - English 1 &amp; 2
</t>
        </r>
        <r>
          <rPr>
            <sz val="8"/>
            <color rgb="FF000000"/>
            <rFont val="Tahoma"/>
            <family val="2"/>
          </rPr>
          <t xml:space="preserve">81 - English 3 &amp; 4
</t>
        </r>
        <r>
          <rPr>
            <sz val="8"/>
            <color rgb="FF000000"/>
            <rFont val="Tahoma"/>
            <family val="2"/>
          </rPr>
          <t xml:space="preserve">82 - History 1
</t>
        </r>
        <r>
          <rPr>
            <sz val="8"/>
            <color rgb="FF000000"/>
            <rFont val="Tahoma"/>
            <family val="2"/>
          </rPr>
          <t xml:space="preserve">83 - History 2
</t>
        </r>
        <r>
          <rPr>
            <sz val="8"/>
            <color rgb="FF000000"/>
            <rFont val="Tahoma"/>
            <family val="2"/>
          </rPr>
          <t xml:space="preserve">84 - Science 1
</t>
        </r>
        <r>
          <rPr>
            <sz val="8"/>
            <color rgb="FF000000"/>
            <rFont val="Tahoma"/>
            <family val="2"/>
          </rPr>
          <t xml:space="preserve">85 - Science 2
</t>
        </r>
        <r>
          <rPr>
            <sz val="8"/>
            <color rgb="FF000000"/>
            <rFont val="Tahoma"/>
            <family val="2"/>
          </rPr>
          <t xml:space="preserve">86 - Math 1
</t>
        </r>
        <r>
          <rPr>
            <sz val="8"/>
            <color rgb="FF000000"/>
            <rFont val="Tahoma"/>
            <family val="2"/>
          </rPr>
          <t xml:space="preserve">87 - Math 2
</t>
        </r>
        <r>
          <rPr>
            <sz val="8"/>
            <color rgb="FF000000"/>
            <rFont val="Tahoma"/>
            <family val="2"/>
          </rPr>
          <t xml:space="preserve">88 - Technology
</t>
        </r>
        <r>
          <rPr>
            <sz val="8"/>
            <color rgb="FF000000"/>
            <rFont val="Tahoma"/>
            <family val="2"/>
          </rPr>
          <t xml:space="preserve">89 - Spanish
</t>
        </r>
        <r>
          <rPr>
            <sz val="8"/>
            <color rgb="FF000000"/>
            <rFont val="Tahoma"/>
            <family val="2"/>
          </rPr>
          <t xml:space="preserve">90 -  Elective 1
</t>
        </r>
        <r>
          <rPr>
            <sz val="8"/>
            <color rgb="FF000000"/>
            <rFont val="Tahoma"/>
            <family val="2"/>
          </rPr>
          <t xml:space="preserve">91 -  
</t>
        </r>
        <r>
          <rPr>
            <sz val="8"/>
            <color rgb="FF000000"/>
            <rFont val="Tahoma"/>
            <family val="2"/>
          </rPr>
          <t xml:space="preserve">92 -  Truancy Officer
</t>
        </r>
        <r>
          <rPr>
            <sz val="8"/>
            <color rgb="FF000000"/>
            <rFont val="Tahoma"/>
            <family val="2"/>
          </rPr>
          <t xml:space="preserve">93 - Special Ed 1
</t>
        </r>
        <r>
          <rPr>
            <sz val="8"/>
            <color rgb="FF000000"/>
            <rFont val="Tahoma"/>
            <family val="2"/>
          </rPr>
          <t xml:space="preserve">94 - Special Ed 2
</t>
        </r>
        <r>
          <rPr>
            <sz val="8"/>
            <color rgb="FF000000"/>
            <rFont val="Tahoma"/>
            <family val="2"/>
          </rPr>
          <t xml:space="preserve">95 - Special Ed Aide
</t>
        </r>
        <r>
          <rPr>
            <sz val="8"/>
            <color rgb="FF000000"/>
            <rFont val="Tahoma"/>
            <family val="2"/>
          </rPr>
          <t xml:space="preserve">96 - Counselor
</t>
        </r>
        <r>
          <rPr>
            <sz val="8"/>
            <color rgb="FF000000"/>
            <rFont val="Tahoma"/>
            <family val="2"/>
          </rPr>
          <t xml:space="preserve">97 - PEIMS Coordinator
</t>
        </r>
        <r>
          <rPr>
            <sz val="8"/>
            <color rgb="FF000000"/>
            <rFont val="Tahoma"/>
            <family val="2"/>
          </rPr>
          <t xml:space="preserve">98 - Vice Principal
</t>
        </r>
        <r>
          <rPr>
            <sz val="8"/>
            <color rgb="FF000000"/>
            <rFont val="Tahoma"/>
            <family val="2"/>
          </rPr>
          <t xml:space="preserve">99 - Principal
</t>
        </r>
        <r>
          <rPr>
            <sz val="8"/>
            <color rgb="FF000000"/>
            <rFont val="Tahoma"/>
            <family val="2"/>
          </rPr>
          <t>00 - All Others</t>
        </r>
      </text>
    </comment>
    <comment ref="L29" authorId="1" shapeId="0" xr:uid="{02222BC1-A842-1940-A80D-FC81B06DF251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K30" authorId="0" shapeId="0" xr:uid="{EFF59C9C-933C-F247-8028-D10DF4445FF7}">
      <text>
        <r>
          <rPr>
            <b/>
            <sz val="8"/>
            <color rgb="FF000000"/>
            <rFont val="Tahoma"/>
            <family val="2"/>
          </rPr>
          <t>Opt 4&amp;5: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73 - Food Service Director
</t>
        </r>
        <r>
          <rPr>
            <sz val="8"/>
            <color rgb="FF000000"/>
            <rFont val="Tahoma"/>
            <family val="2"/>
          </rPr>
          <t xml:space="preserve">74 - Food Service Worker 1
</t>
        </r>
        <r>
          <rPr>
            <sz val="8"/>
            <color rgb="FF000000"/>
            <rFont val="Tahoma"/>
            <family val="2"/>
          </rPr>
          <t xml:space="preserve">75 - Food Service Worker 2
</t>
        </r>
        <r>
          <rPr>
            <sz val="8"/>
            <color rgb="FF000000"/>
            <rFont val="Tahoma"/>
            <family val="2"/>
          </rPr>
          <t xml:space="preserve">76 - ETL 1 
</t>
        </r>
        <r>
          <rPr>
            <sz val="8"/>
            <color rgb="FF000000"/>
            <rFont val="Tahoma"/>
            <family val="2"/>
          </rPr>
          <t xml:space="preserve">77 - ETL 2
</t>
        </r>
        <r>
          <rPr>
            <sz val="8"/>
            <color rgb="FF000000"/>
            <rFont val="Tahoma"/>
            <family val="2"/>
          </rPr>
          <t xml:space="preserve">78 - ESL
</t>
        </r>
        <r>
          <rPr>
            <sz val="8"/>
            <color rgb="FF000000"/>
            <rFont val="Tahoma"/>
            <family val="2"/>
          </rPr>
          <t xml:space="preserve">79 - Accelerated Lab
</t>
        </r>
        <r>
          <rPr>
            <sz val="8"/>
            <color rgb="FF000000"/>
            <rFont val="Tahoma"/>
            <family val="2"/>
          </rPr>
          <t xml:space="preserve">80 - English 1 &amp; 2
</t>
        </r>
        <r>
          <rPr>
            <sz val="8"/>
            <color rgb="FF000000"/>
            <rFont val="Tahoma"/>
            <family val="2"/>
          </rPr>
          <t xml:space="preserve">81 - English 3 &amp; 4
</t>
        </r>
        <r>
          <rPr>
            <sz val="8"/>
            <color rgb="FF000000"/>
            <rFont val="Tahoma"/>
            <family val="2"/>
          </rPr>
          <t xml:space="preserve">82 - History 1
</t>
        </r>
        <r>
          <rPr>
            <sz val="8"/>
            <color rgb="FF000000"/>
            <rFont val="Tahoma"/>
            <family val="2"/>
          </rPr>
          <t xml:space="preserve">83 - History 2
</t>
        </r>
        <r>
          <rPr>
            <sz val="8"/>
            <color rgb="FF000000"/>
            <rFont val="Tahoma"/>
            <family val="2"/>
          </rPr>
          <t xml:space="preserve">84 - Science 1
</t>
        </r>
        <r>
          <rPr>
            <sz val="8"/>
            <color rgb="FF000000"/>
            <rFont val="Tahoma"/>
            <family val="2"/>
          </rPr>
          <t xml:space="preserve">85 - Science 2
</t>
        </r>
        <r>
          <rPr>
            <sz val="8"/>
            <color rgb="FF000000"/>
            <rFont val="Tahoma"/>
            <family val="2"/>
          </rPr>
          <t xml:space="preserve">86 - Math 1
</t>
        </r>
        <r>
          <rPr>
            <sz val="8"/>
            <color rgb="FF000000"/>
            <rFont val="Tahoma"/>
            <family val="2"/>
          </rPr>
          <t xml:space="preserve">87 - Math 2
</t>
        </r>
        <r>
          <rPr>
            <sz val="8"/>
            <color rgb="FF000000"/>
            <rFont val="Tahoma"/>
            <family val="2"/>
          </rPr>
          <t xml:space="preserve">88 - Technology
</t>
        </r>
        <r>
          <rPr>
            <sz val="8"/>
            <color rgb="FF000000"/>
            <rFont val="Tahoma"/>
            <family val="2"/>
          </rPr>
          <t xml:space="preserve">89 - Spanish
</t>
        </r>
        <r>
          <rPr>
            <sz val="8"/>
            <color rgb="FF000000"/>
            <rFont val="Tahoma"/>
            <family val="2"/>
          </rPr>
          <t xml:space="preserve">90 -  Elective 1
</t>
        </r>
        <r>
          <rPr>
            <sz val="8"/>
            <color rgb="FF000000"/>
            <rFont val="Tahoma"/>
            <family val="2"/>
          </rPr>
          <t xml:space="preserve">91 -  
</t>
        </r>
        <r>
          <rPr>
            <sz val="8"/>
            <color rgb="FF000000"/>
            <rFont val="Tahoma"/>
            <family val="2"/>
          </rPr>
          <t xml:space="preserve">92 -  Truancy Officer
</t>
        </r>
        <r>
          <rPr>
            <sz val="8"/>
            <color rgb="FF000000"/>
            <rFont val="Tahoma"/>
            <family val="2"/>
          </rPr>
          <t xml:space="preserve">93 - Special Ed 1
</t>
        </r>
        <r>
          <rPr>
            <sz val="8"/>
            <color rgb="FF000000"/>
            <rFont val="Tahoma"/>
            <family val="2"/>
          </rPr>
          <t xml:space="preserve">94 - Special Ed 2
</t>
        </r>
        <r>
          <rPr>
            <sz val="8"/>
            <color rgb="FF000000"/>
            <rFont val="Tahoma"/>
            <family val="2"/>
          </rPr>
          <t xml:space="preserve">95 - Special Ed Aide
</t>
        </r>
        <r>
          <rPr>
            <sz val="8"/>
            <color rgb="FF000000"/>
            <rFont val="Tahoma"/>
            <family val="2"/>
          </rPr>
          <t xml:space="preserve">96 - Counselor
</t>
        </r>
        <r>
          <rPr>
            <sz val="8"/>
            <color rgb="FF000000"/>
            <rFont val="Tahoma"/>
            <family val="2"/>
          </rPr>
          <t xml:space="preserve">97 - PEIMS Coordinator
</t>
        </r>
        <r>
          <rPr>
            <sz val="8"/>
            <color rgb="FF000000"/>
            <rFont val="Tahoma"/>
            <family val="2"/>
          </rPr>
          <t xml:space="preserve">98 - Vice Principal
</t>
        </r>
        <r>
          <rPr>
            <sz val="8"/>
            <color rgb="FF000000"/>
            <rFont val="Tahoma"/>
            <family val="2"/>
          </rPr>
          <t xml:space="preserve">99 - Principal
</t>
        </r>
        <r>
          <rPr>
            <sz val="8"/>
            <color rgb="FF000000"/>
            <rFont val="Tahoma"/>
            <family val="2"/>
          </rPr>
          <t>00 - All Others</t>
        </r>
      </text>
    </comment>
    <comment ref="K31" authorId="0" shapeId="0" xr:uid="{0569B2D3-073A-6144-BFEB-CB926D082257}">
      <text>
        <r>
          <rPr>
            <b/>
            <sz val="8"/>
            <color rgb="FF000000"/>
            <rFont val="Tahoma"/>
            <family val="2"/>
          </rPr>
          <t>Opt 4&amp;5: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73 - Food Service Director
</t>
        </r>
        <r>
          <rPr>
            <sz val="8"/>
            <color rgb="FF000000"/>
            <rFont val="Tahoma"/>
            <family val="2"/>
          </rPr>
          <t xml:space="preserve">74 - Food Service Worker 1
</t>
        </r>
        <r>
          <rPr>
            <sz val="8"/>
            <color rgb="FF000000"/>
            <rFont val="Tahoma"/>
            <family val="2"/>
          </rPr>
          <t xml:space="preserve">75 - Food Service Worker 2
</t>
        </r>
        <r>
          <rPr>
            <sz val="8"/>
            <color rgb="FF000000"/>
            <rFont val="Tahoma"/>
            <family val="2"/>
          </rPr>
          <t xml:space="preserve">76 - ETL 1 
</t>
        </r>
        <r>
          <rPr>
            <sz val="8"/>
            <color rgb="FF000000"/>
            <rFont val="Tahoma"/>
            <family val="2"/>
          </rPr>
          <t xml:space="preserve">77 - ETL 2
</t>
        </r>
        <r>
          <rPr>
            <sz val="8"/>
            <color rgb="FF000000"/>
            <rFont val="Tahoma"/>
            <family val="2"/>
          </rPr>
          <t xml:space="preserve">78 - ESL
</t>
        </r>
        <r>
          <rPr>
            <sz val="8"/>
            <color rgb="FF000000"/>
            <rFont val="Tahoma"/>
            <family val="2"/>
          </rPr>
          <t xml:space="preserve">79 - Accelerated Lab
</t>
        </r>
        <r>
          <rPr>
            <sz val="8"/>
            <color rgb="FF000000"/>
            <rFont val="Tahoma"/>
            <family val="2"/>
          </rPr>
          <t xml:space="preserve">80 - English 1 &amp; 2
</t>
        </r>
        <r>
          <rPr>
            <sz val="8"/>
            <color rgb="FF000000"/>
            <rFont val="Tahoma"/>
            <family val="2"/>
          </rPr>
          <t xml:space="preserve">81 - English 3 &amp; 4
</t>
        </r>
        <r>
          <rPr>
            <sz val="8"/>
            <color rgb="FF000000"/>
            <rFont val="Tahoma"/>
            <family val="2"/>
          </rPr>
          <t xml:space="preserve">82 - History 1
</t>
        </r>
        <r>
          <rPr>
            <sz val="8"/>
            <color rgb="FF000000"/>
            <rFont val="Tahoma"/>
            <family val="2"/>
          </rPr>
          <t xml:space="preserve">83 - History 2
</t>
        </r>
        <r>
          <rPr>
            <sz val="8"/>
            <color rgb="FF000000"/>
            <rFont val="Tahoma"/>
            <family val="2"/>
          </rPr>
          <t xml:space="preserve">84 - Science 1
</t>
        </r>
        <r>
          <rPr>
            <sz val="8"/>
            <color rgb="FF000000"/>
            <rFont val="Tahoma"/>
            <family val="2"/>
          </rPr>
          <t xml:space="preserve">85 - Science 2
</t>
        </r>
        <r>
          <rPr>
            <sz val="8"/>
            <color rgb="FF000000"/>
            <rFont val="Tahoma"/>
            <family val="2"/>
          </rPr>
          <t xml:space="preserve">86 - Math 1
</t>
        </r>
        <r>
          <rPr>
            <sz val="8"/>
            <color rgb="FF000000"/>
            <rFont val="Tahoma"/>
            <family val="2"/>
          </rPr>
          <t xml:space="preserve">87 - Math 2
</t>
        </r>
        <r>
          <rPr>
            <sz val="8"/>
            <color rgb="FF000000"/>
            <rFont val="Tahoma"/>
            <family val="2"/>
          </rPr>
          <t xml:space="preserve">88 - Technology
</t>
        </r>
        <r>
          <rPr>
            <sz val="8"/>
            <color rgb="FF000000"/>
            <rFont val="Tahoma"/>
            <family val="2"/>
          </rPr>
          <t xml:space="preserve">89 - Spanish
</t>
        </r>
        <r>
          <rPr>
            <sz val="8"/>
            <color rgb="FF000000"/>
            <rFont val="Tahoma"/>
            <family val="2"/>
          </rPr>
          <t xml:space="preserve">90 -  Elective 1
</t>
        </r>
        <r>
          <rPr>
            <sz val="8"/>
            <color rgb="FF000000"/>
            <rFont val="Tahoma"/>
            <family val="2"/>
          </rPr>
          <t xml:space="preserve">91 -  
</t>
        </r>
        <r>
          <rPr>
            <sz val="8"/>
            <color rgb="FF000000"/>
            <rFont val="Tahoma"/>
            <family val="2"/>
          </rPr>
          <t xml:space="preserve">92 -  Truancy Officer
</t>
        </r>
        <r>
          <rPr>
            <sz val="8"/>
            <color rgb="FF000000"/>
            <rFont val="Tahoma"/>
            <family val="2"/>
          </rPr>
          <t xml:space="preserve">93 - Special Ed 1
</t>
        </r>
        <r>
          <rPr>
            <sz val="8"/>
            <color rgb="FF000000"/>
            <rFont val="Tahoma"/>
            <family val="2"/>
          </rPr>
          <t xml:space="preserve">94 - Special Ed 2
</t>
        </r>
        <r>
          <rPr>
            <sz val="8"/>
            <color rgb="FF000000"/>
            <rFont val="Tahoma"/>
            <family val="2"/>
          </rPr>
          <t xml:space="preserve">95 - Special Ed Aide
</t>
        </r>
        <r>
          <rPr>
            <sz val="8"/>
            <color rgb="FF000000"/>
            <rFont val="Tahoma"/>
            <family val="2"/>
          </rPr>
          <t xml:space="preserve">96 - Counselor
</t>
        </r>
        <r>
          <rPr>
            <sz val="8"/>
            <color rgb="FF000000"/>
            <rFont val="Tahoma"/>
            <family val="2"/>
          </rPr>
          <t xml:space="preserve">97 - PEIMS Coordinator
</t>
        </r>
        <r>
          <rPr>
            <sz val="8"/>
            <color rgb="FF000000"/>
            <rFont val="Tahoma"/>
            <family val="2"/>
          </rPr>
          <t xml:space="preserve">98 - Vice Principal
</t>
        </r>
        <r>
          <rPr>
            <sz val="8"/>
            <color rgb="FF000000"/>
            <rFont val="Tahoma"/>
            <family val="2"/>
          </rPr>
          <t xml:space="preserve">99 - Principal
</t>
        </r>
        <r>
          <rPr>
            <sz val="8"/>
            <color rgb="FF000000"/>
            <rFont val="Tahoma"/>
            <family val="2"/>
          </rPr>
          <t>00 - All Others</t>
        </r>
      </text>
    </comment>
    <comment ref="K32" authorId="0" shapeId="0" xr:uid="{342DDD5B-91EB-3C41-B1C1-62222DD9EE1D}">
      <text>
        <r>
          <rPr>
            <b/>
            <sz val="8"/>
            <color rgb="FF000000"/>
            <rFont val="Tahoma"/>
            <family val="2"/>
          </rPr>
          <t>Opt 4&amp;5: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73 - Food Service Director
</t>
        </r>
        <r>
          <rPr>
            <sz val="8"/>
            <color rgb="FF000000"/>
            <rFont val="Tahoma"/>
            <family val="2"/>
          </rPr>
          <t xml:space="preserve">74 - Food Service Worker 1
</t>
        </r>
        <r>
          <rPr>
            <sz val="8"/>
            <color rgb="FF000000"/>
            <rFont val="Tahoma"/>
            <family val="2"/>
          </rPr>
          <t xml:space="preserve">75 - Food Service Worker 2
</t>
        </r>
        <r>
          <rPr>
            <sz val="8"/>
            <color rgb="FF000000"/>
            <rFont val="Tahoma"/>
            <family val="2"/>
          </rPr>
          <t xml:space="preserve">76 - ETL 1 
</t>
        </r>
        <r>
          <rPr>
            <sz val="8"/>
            <color rgb="FF000000"/>
            <rFont val="Tahoma"/>
            <family val="2"/>
          </rPr>
          <t xml:space="preserve">77 - ETL 2
</t>
        </r>
        <r>
          <rPr>
            <sz val="8"/>
            <color rgb="FF000000"/>
            <rFont val="Tahoma"/>
            <family val="2"/>
          </rPr>
          <t xml:space="preserve">78 - ESL
</t>
        </r>
        <r>
          <rPr>
            <sz val="8"/>
            <color rgb="FF000000"/>
            <rFont val="Tahoma"/>
            <family val="2"/>
          </rPr>
          <t xml:space="preserve">79 - Accelerated Lab
</t>
        </r>
        <r>
          <rPr>
            <sz val="8"/>
            <color rgb="FF000000"/>
            <rFont val="Tahoma"/>
            <family val="2"/>
          </rPr>
          <t xml:space="preserve">80 - English 1 &amp; 2
</t>
        </r>
        <r>
          <rPr>
            <sz val="8"/>
            <color rgb="FF000000"/>
            <rFont val="Tahoma"/>
            <family val="2"/>
          </rPr>
          <t xml:space="preserve">81 - English 3 &amp; 4
</t>
        </r>
        <r>
          <rPr>
            <sz val="8"/>
            <color rgb="FF000000"/>
            <rFont val="Tahoma"/>
            <family val="2"/>
          </rPr>
          <t xml:space="preserve">82 - History 1
</t>
        </r>
        <r>
          <rPr>
            <sz val="8"/>
            <color rgb="FF000000"/>
            <rFont val="Tahoma"/>
            <family val="2"/>
          </rPr>
          <t xml:space="preserve">83 - History 2
</t>
        </r>
        <r>
          <rPr>
            <sz val="8"/>
            <color rgb="FF000000"/>
            <rFont val="Tahoma"/>
            <family val="2"/>
          </rPr>
          <t xml:space="preserve">84 - Science 1
</t>
        </r>
        <r>
          <rPr>
            <sz val="8"/>
            <color rgb="FF000000"/>
            <rFont val="Tahoma"/>
            <family val="2"/>
          </rPr>
          <t xml:space="preserve">85 - Science 2
</t>
        </r>
        <r>
          <rPr>
            <sz val="8"/>
            <color rgb="FF000000"/>
            <rFont val="Tahoma"/>
            <family val="2"/>
          </rPr>
          <t xml:space="preserve">86 - Math 1
</t>
        </r>
        <r>
          <rPr>
            <sz val="8"/>
            <color rgb="FF000000"/>
            <rFont val="Tahoma"/>
            <family val="2"/>
          </rPr>
          <t xml:space="preserve">87 - Math 2
</t>
        </r>
        <r>
          <rPr>
            <sz val="8"/>
            <color rgb="FF000000"/>
            <rFont val="Tahoma"/>
            <family val="2"/>
          </rPr>
          <t xml:space="preserve">88 - Technology
</t>
        </r>
        <r>
          <rPr>
            <sz val="8"/>
            <color rgb="FF000000"/>
            <rFont val="Tahoma"/>
            <family val="2"/>
          </rPr>
          <t xml:space="preserve">89 - Spanish
</t>
        </r>
        <r>
          <rPr>
            <sz val="8"/>
            <color rgb="FF000000"/>
            <rFont val="Tahoma"/>
            <family val="2"/>
          </rPr>
          <t xml:space="preserve">90 -  Elective 1
</t>
        </r>
        <r>
          <rPr>
            <sz val="8"/>
            <color rgb="FF000000"/>
            <rFont val="Tahoma"/>
            <family val="2"/>
          </rPr>
          <t xml:space="preserve">91 -  
</t>
        </r>
        <r>
          <rPr>
            <sz val="8"/>
            <color rgb="FF000000"/>
            <rFont val="Tahoma"/>
            <family val="2"/>
          </rPr>
          <t xml:space="preserve">92 -  Truancy Officer
</t>
        </r>
        <r>
          <rPr>
            <sz val="8"/>
            <color rgb="FF000000"/>
            <rFont val="Tahoma"/>
            <family val="2"/>
          </rPr>
          <t xml:space="preserve">93 - Special Ed 1
</t>
        </r>
        <r>
          <rPr>
            <sz val="8"/>
            <color rgb="FF000000"/>
            <rFont val="Tahoma"/>
            <family val="2"/>
          </rPr>
          <t xml:space="preserve">94 - Special Ed 2
</t>
        </r>
        <r>
          <rPr>
            <sz val="8"/>
            <color rgb="FF000000"/>
            <rFont val="Tahoma"/>
            <family val="2"/>
          </rPr>
          <t xml:space="preserve">95 - Special Ed Aide
</t>
        </r>
        <r>
          <rPr>
            <sz val="8"/>
            <color rgb="FF000000"/>
            <rFont val="Tahoma"/>
            <family val="2"/>
          </rPr>
          <t xml:space="preserve">96 - Counselor
</t>
        </r>
        <r>
          <rPr>
            <sz val="8"/>
            <color rgb="FF000000"/>
            <rFont val="Tahoma"/>
            <family val="2"/>
          </rPr>
          <t xml:space="preserve">97 - PEIMS Coordinator
</t>
        </r>
        <r>
          <rPr>
            <sz val="8"/>
            <color rgb="FF000000"/>
            <rFont val="Tahoma"/>
            <family val="2"/>
          </rPr>
          <t xml:space="preserve">98 - Vice Principal
</t>
        </r>
        <r>
          <rPr>
            <sz val="8"/>
            <color rgb="FF000000"/>
            <rFont val="Tahoma"/>
            <family val="2"/>
          </rPr>
          <t xml:space="preserve">99 - Principal
</t>
        </r>
        <r>
          <rPr>
            <sz val="8"/>
            <color rgb="FF000000"/>
            <rFont val="Tahoma"/>
            <family val="2"/>
          </rPr>
          <t>00 - All Others</t>
        </r>
      </text>
    </comment>
    <comment ref="H39" authorId="0" shapeId="0" xr:uid="{00000000-0006-0000-0000-000005000000}">
      <text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Work Days:
</t>
        </r>
        <r>
          <rPr>
            <sz val="8"/>
            <color rgb="FF000000"/>
            <rFont val="Tahoma"/>
            <family val="2"/>
          </rPr>
          <t xml:space="preserve">From     To              Leave Days
</t>
        </r>
        <r>
          <rPr>
            <sz val="8"/>
            <color rgb="FF000000"/>
            <rFont val="Tahoma"/>
            <family val="2"/>
          </rPr>
          <t xml:space="preserve">0              40            0
</t>
        </r>
        <r>
          <rPr>
            <sz val="8"/>
            <color rgb="FF000000"/>
            <rFont val="Tahoma"/>
            <family val="2"/>
          </rPr>
          <t xml:space="preserve">41            84            1
</t>
        </r>
        <r>
          <rPr>
            <sz val="8"/>
            <color rgb="FF000000"/>
            <rFont val="Tahoma"/>
            <family val="2"/>
          </rPr>
          <t xml:space="preserve">85          114            2
</t>
        </r>
        <r>
          <rPr>
            <sz val="8"/>
            <color rgb="FF000000"/>
            <rFont val="Tahoma"/>
            <family val="2"/>
          </rPr>
          <t xml:space="preserve">115        139            3
</t>
        </r>
        <r>
          <rPr>
            <sz val="8"/>
            <color rgb="FF000000"/>
            <rFont val="Tahoma"/>
            <family val="2"/>
          </rPr>
          <t xml:space="preserve">140        159            4
</t>
        </r>
        <r>
          <rPr>
            <sz val="8"/>
            <color rgb="FF000000"/>
            <rFont val="Tahoma"/>
            <family val="2"/>
          </rPr>
          <t xml:space="preserve">160        179            5
</t>
        </r>
        <r>
          <rPr>
            <sz val="8"/>
            <color rgb="FF000000"/>
            <rFont val="Tahoma"/>
            <family val="2"/>
          </rPr>
          <t xml:space="preserve">180        184            6
</t>
        </r>
        <r>
          <rPr>
            <sz val="8"/>
            <color rgb="FF000000"/>
            <rFont val="Tahoma"/>
            <family val="2"/>
          </rPr>
          <t xml:space="preserve">185        189            7
</t>
        </r>
        <r>
          <rPr>
            <sz val="8"/>
            <color rgb="FF000000"/>
            <rFont val="Tahoma"/>
            <family val="2"/>
          </rPr>
          <t xml:space="preserve">190        194            8
</t>
        </r>
        <r>
          <rPr>
            <sz val="8"/>
            <color rgb="FF000000"/>
            <rFont val="Tahoma"/>
            <family val="2"/>
          </rPr>
          <t xml:space="preserve">195        200            9
</t>
        </r>
        <r>
          <rPr>
            <sz val="8"/>
            <color rgb="FF000000"/>
            <rFont val="Tahoma"/>
            <family val="2"/>
          </rPr>
          <t xml:space="preserve">201        &amp; Above    10
</t>
        </r>
      </text>
    </comment>
    <comment ref="H52" authorId="1" shapeId="0" xr:uid="{FD386F12-AC41-514E-BEEB-E91D14A7850E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Complete Work Days Hourly Tap  </t>
        </r>
      </text>
    </comment>
    <comment ref="I52" authorId="1" shapeId="0" xr:uid="{885F1BA6-5758-C54F-9B35-CC2C3D334900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Complete Work Days Hourly Tap  </t>
        </r>
      </text>
    </comment>
    <comment ref="J52" authorId="1" shapeId="0" xr:uid="{A83D3B86-CD80-0147-AA89-98512CB72552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Complete Work Days Hourly Tap  </t>
        </r>
      </text>
    </comment>
    <comment ref="H53" authorId="1" shapeId="0" xr:uid="{819166EB-6765-D44E-AC58-4F6FEEBEBD4E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Complete Work Days Hourly Tap  </t>
        </r>
      </text>
    </comment>
    <comment ref="H54" authorId="1" shapeId="0" xr:uid="{AB8DEED3-7140-314C-ADDA-1C2EF62CA9F6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I54" authorId="1" shapeId="0" xr:uid="{46D49812-FD41-8D48-B2EA-32E92E3640D7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J54" authorId="1" shapeId="0" xr:uid="{EC854385-20D0-6B4C-B364-AC36B30E9060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H56" authorId="1" shapeId="0" xr:uid="{DD98D327-8AC4-F84B-BD72-373AC2644CFA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I56" authorId="1" shapeId="0" xr:uid="{72ED0E32-104A-A942-B481-44FD13EBE46E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J56" authorId="1" shapeId="0" xr:uid="{95EA51B8-65ED-3742-AF76-A8C5D6FA5862}">
      <text>
        <r>
          <rPr>
            <b/>
            <sz val="9"/>
            <color rgb="FF000000"/>
            <rFont val="Arial"/>
            <family val="2"/>
          </rPr>
          <t>Joseph Rendon: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 xml:space="preserve">Spreadsheet Calculates  </t>
        </r>
      </text>
    </comment>
    <comment ref="H58" authorId="2" shapeId="0" xr:uid="{1A21B8F1-B487-2A48-815A-7B8C1D57F8E9}">
      <text>
        <r>
          <rPr>
            <b/>
            <sz val="10"/>
            <color rgb="FF000000"/>
            <rFont val="Tahoma"/>
            <family val="2"/>
          </rPr>
          <t xml:space="preserve">Pay from
</t>
        </r>
        <r>
          <rPr>
            <b/>
            <sz val="10"/>
            <color rgb="FF000000"/>
            <rFont val="Tahoma"/>
            <family val="2"/>
          </rPr>
          <t>Por Vida Charter Distirct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H60" authorId="2" shapeId="0" xr:uid="{F7D52FE8-D5CA-CB4A-A266-6FA47D0CD5C5}">
      <text>
        <r>
          <rPr>
            <sz val="10"/>
            <color rgb="FF000000"/>
            <rFont val="Tahoma"/>
            <family val="2"/>
          </rPr>
          <t xml:space="preserve">Formula:
</t>
        </r>
        <r>
          <rPr>
            <sz val="10"/>
            <color rgb="FF000000"/>
            <rFont val="Tahoma"/>
            <family val="2"/>
          </rPr>
          <t xml:space="preserve">Enter number in cell
</t>
        </r>
        <r>
          <rPr>
            <sz val="10"/>
            <color rgb="FF000000"/>
            <rFont val="Tahoma"/>
            <family val="2"/>
          </rPr>
          <t xml:space="preserve">M24, and M25 if splitting gl's. 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Change percentage on how much you want to allocate B29, B30
</t>
        </r>
      </text>
    </comment>
  </commentList>
</comments>
</file>

<file path=xl/sharedStrings.xml><?xml version="1.0" encoding="utf-8"?>
<sst xmlns="http://schemas.openxmlformats.org/spreadsheetml/2006/main" count="355" uniqueCount="282">
  <si>
    <t>Item</t>
  </si>
  <si>
    <t>Work days "Complete year"</t>
  </si>
  <si>
    <t>From: ---------&gt;&gt;&gt;</t>
  </si>
  <si>
    <t>Date</t>
  </si>
  <si>
    <t>Reviewed by</t>
  </si>
  <si>
    <t>Line</t>
  </si>
  <si>
    <t>Leave Days To Be Taken by Employee</t>
  </si>
  <si>
    <t>Employment Start Date</t>
  </si>
  <si>
    <t>Employment End Date</t>
  </si>
  <si>
    <t>X</t>
  </si>
  <si>
    <t>Hours Per Day</t>
  </si>
  <si>
    <t>Hourly Rate "Complete If Hourly Employee"</t>
  </si>
  <si>
    <t>Por Vida Representative</t>
  </si>
  <si>
    <t>Base Salary "Complete if Salary Employee"</t>
  </si>
  <si>
    <t>Start Date</t>
  </si>
  <si>
    <t>End Date</t>
  </si>
  <si>
    <t>Fund</t>
  </si>
  <si>
    <t>Func</t>
  </si>
  <si>
    <t>Object</t>
  </si>
  <si>
    <t>Sub Obj</t>
  </si>
  <si>
    <t>Org</t>
  </si>
  <si>
    <t>Year</t>
  </si>
  <si>
    <t>PIC</t>
  </si>
  <si>
    <t>Opt 3</t>
  </si>
  <si>
    <t>X X X</t>
  </si>
  <si>
    <t>X X</t>
  </si>
  <si>
    <t>X X X X</t>
  </si>
  <si>
    <t xml:space="preserve">X X X </t>
  </si>
  <si>
    <t>XX</t>
  </si>
  <si>
    <t>Opt 4&amp;5</t>
  </si>
  <si>
    <t>Position:</t>
  </si>
  <si>
    <t>Example: Math Teacher</t>
  </si>
  <si>
    <t>Annual "Hourly" Salary OR Amount Earned for Payoffs</t>
  </si>
  <si>
    <t>Please Enter the TRS Classification -----&gt;&gt;&gt;</t>
  </si>
  <si>
    <t xml:space="preserve">Total Years of Teaching  Experience </t>
  </si>
  <si>
    <t>Total Salary "Base + Stipend(s)"</t>
  </si>
  <si>
    <t>Employee Signature</t>
  </si>
  <si>
    <r>
      <t>Employee Name</t>
    </r>
    <r>
      <rPr>
        <sz val="10"/>
        <rFont val="Arial"/>
        <family val="2"/>
      </rPr>
      <t xml:space="preserve"> ----------&gt;&gt;</t>
    </r>
  </si>
  <si>
    <t>Revised ---&gt;&gt;</t>
  </si>
  <si>
    <t>Revision # ---&gt;&gt;</t>
  </si>
  <si>
    <t>Salary</t>
  </si>
  <si>
    <t>Hourly</t>
  </si>
  <si>
    <r>
      <t xml:space="preserve">1st </t>
    </r>
    <r>
      <rPr>
        <b/>
        <sz val="10"/>
        <color indexed="10"/>
        <rFont val="Arial"/>
        <family val="2"/>
      </rPr>
      <t>OR</t>
    </r>
    <r>
      <rPr>
        <sz val="10"/>
        <rFont val="Arial"/>
        <family val="2"/>
      </rPr>
      <t xml:space="preserve"> Last Paycheck </t>
    </r>
  </si>
  <si>
    <t>Printed -----&gt;&gt;&gt;</t>
  </si>
  <si>
    <t>Date Signed ---&gt;&gt;</t>
  </si>
  <si>
    <t xml:space="preserve"> </t>
  </si>
  <si>
    <r>
      <t>Campus  ------&gt;&gt; Please place "</t>
    </r>
    <r>
      <rPr>
        <b/>
        <sz val="10"/>
        <rFont val="Monotype Sorts"/>
        <charset val="2"/>
      </rPr>
      <t>4</t>
    </r>
    <r>
      <rPr>
        <b/>
        <sz val="10"/>
        <rFont val="Arial"/>
        <family val="2"/>
      </rPr>
      <t>" on one Location</t>
    </r>
  </si>
  <si>
    <r>
      <t>Place an "</t>
    </r>
    <r>
      <rPr>
        <b/>
        <i/>
        <sz val="10"/>
        <rFont val="Monotype Sorts"/>
        <charset val="2"/>
      </rPr>
      <t>4</t>
    </r>
    <r>
      <rPr>
        <b/>
        <i/>
        <sz val="10"/>
        <rFont val="Arial"/>
        <family val="2"/>
      </rPr>
      <t>" on Applicable Line</t>
    </r>
  </si>
  <si>
    <t>Hourly Daily Rate "Formula" -----&gt;&gt; Line 7 X  Line 8</t>
  </si>
  <si>
    <t>Daily Rate   "Formula" -----&gt;&gt;   Line 16 / Line 17</t>
  </si>
  <si>
    <t>G&amp;T Stipend</t>
  </si>
  <si>
    <t>Remaining Bi-Monthly Pay Periods to Pay</t>
  </si>
  <si>
    <t>Bi-Monthly Pay Period Rate  "Formula" -----&gt;&gt;</t>
  </si>
  <si>
    <t>Bi-Monthly Pay Period Rate  "Formula" -----&gt;&gt; Line 20 / Line 21</t>
  </si>
  <si>
    <t>1st</t>
  </si>
  <si>
    <t>Salary for New Hires, Returning Employees or Payoffs</t>
  </si>
  <si>
    <t>Payoff</t>
  </si>
  <si>
    <t>Total Days</t>
  </si>
  <si>
    <t># of Work Days For</t>
  </si>
  <si>
    <t>MONTH</t>
  </si>
  <si>
    <t>Por Vida</t>
  </si>
  <si>
    <t>Work Day Schedule</t>
  </si>
  <si>
    <t>Printed</t>
  </si>
  <si>
    <r>
      <t xml:space="preserve">"Actual" Worked days for </t>
    </r>
    <r>
      <rPr>
        <b/>
        <sz val="10"/>
        <color indexed="10"/>
        <rFont val="Arial"/>
        <family val="2"/>
      </rPr>
      <t>PAYOFFS</t>
    </r>
  </si>
  <si>
    <t>A</t>
  </si>
  <si>
    <t>B</t>
  </si>
  <si>
    <t>C</t>
  </si>
  <si>
    <t>10 Month Employee  = 190 days for Teachers and Instructional Staff</t>
  </si>
  <si>
    <t>11 Month Employee  = 200 up to 205 days for Principals, campus administrative staff, coach and Janitor</t>
  </si>
  <si>
    <t>12 Month Employee  = 233 days for Central Administation</t>
  </si>
  <si>
    <r>
      <rPr>
        <b/>
        <sz val="10"/>
        <color indexed="10"/>
        <rFont val="Arial"/>
        <family val="2"/>
      </rPr>
      <t>A</t>
    </r>
    <r>
      <rPr>
        <sz val="10"/>
        <rFont val="Arial"/>
        <family val="2"/>
      </rPr>
      <t xml:space="preserve"> = Please enter the number of days for each month that the employee is scheduled to work, ENTER in August Column A the same number </t>
    </r>
  </si>
  <si>
    <t xml:space="preserve">    days for August in Column A.</t>
  </si>
  <si>
    <t xml:space="preserve">    of days that were entered for August in Column B IF applicable, if none were Entered in August Column B,  then Estimate the number of </t>
  </si>
  <si>
    <t>COLUMN</t>
  </si>
  <si>
    <t># of Actual Work Days</t>
  </si>
  <si>
    <t>Work Days</t>
  </si>
  <si>
    <t>Complete Year</t>
  </si>
  <si>
    <t>The Employee Change Form has been explained to me.  I understand that I am</t>
  </si>
  <si>
    <t>________________________________</t>
  </si>
  <si>
    <t>Employee Name</t>
  </si>
  <si>
    <t>Employee Change Form "ECF"  Work Days Understanding</t>
  </si>
  <si>
    <t>Payroll Deduction Authorization Agreement</t>
  </si>
  <si>
    <t>I, ____________________, understand and give permission to my employer, Por Vida Inc., to deduct</t>
  </si>
  <si>
    <t xml:space="preserve">monies from my paycheck to pay on my behalf for any outstanding balances such as; payroll </t>
  </si>
  <si>
    <t>_________________________________                              _____________________</t>
  </si>
  <si>
    <t xml:space="preserve">Employee Signature                                                                Date               </t>
  </si>
  <si>
    <t xml:space="preserve">Por Vida Inc. - Director of H/R                                                 Date           </t>
  </si>
  <si>
    <t>__________________________________________________________________</t>
  </si>
  <si>
    <t>Optional Payroll Deductions Authorization</t>
  </si>
  <si>
    <t xml:space="preserve">I, _____________________, authorize Por Vida, Inc. to deduct from my payroll check the amount of </t>
  </si>
  <si>
    <t xml:space="preserve">$_____________ (monthly) for the following reason. </t>
  </si>
  <si>
    <t>Description</t>
  </si>
  <si>
    <t xml:space="preserve">Employee Signature                                                </t>
  </si>
  <si>
    <t xml:space="preserve">                           Date</t>
  </si>
  <si>
    <t>________________________________                              _____________________</t>
  </si>
  <si>
    <t xml:space="preserve">Por Vida Inc. - Director of H/R                     </t>
  </si>
  <si>
    <t>HRF – 3315</t>
  </si>
  <si>
    <t>New Hire 1st paycheck</t>
  </si>
  <si>
    <t>Start date</t>
  </si>
  <si>
    <t>From</t>
  </si>
  <si>
    <t>To</t>
  </si>
  <si>
    <t xml:space="preserve">1st pay check on </t>
  </si>
  <si>
    <t>Example</t>
  </si>
  <si>
    <t>7th</t>
  </si>
  <si>
    <t xml:space="preserve">i.e. employee hired between Jan 1-7, 1st paycheck will be Jan 15th </t>
  </si>
  <si>
    <t>8th</t>
  </si>
  <si>
    <t>22nd</t>
  </si>
  <si>
    <t>i.e. employee hired between Jan 8-22, 1st paycheck will be Jan 31st</t>
  </si>
  <si>
    <t>23rd</t>
  </si>
  <si>
    <t>31st</t>
  </si>
  <si>
    <t xml:space="preserve">i.e. employee hired between Jan 23-31, 1st pay check will be Feb 15th </t>
  </si>
  <si>
    <t>* Schedule applicable if all payerwork is submitted correctly and on time.</t>
  </si>
  <si>
    <r>
      <rPr>
        <b/>
        <sz val="10"/>
        <color indexed="10"/>
        <rFont val="Arial"/>
        <family val="2"/>
      </rPr>
      <t>A</t>
    </r>
    <r>
      <rPr>
        <sz val="10"/>
        <rFont val="Arial"/>
        <family val="2"/>
      </rPr>
      <t xml:space="preserve"> = N/A</t>
    </r>
  </si>
  <si>
    <r>
      <rPr>
        <b/>
        <sz val="10"/>
        <color indexed="10"/>
        <rFont val="Arial"/>
        <family val="2"/>
      </rPr>
      <t>B</t>
    </r>
    <r>
      <rPr>
        <sz val="10"/>
        <rFont val="Arial"/>
        <family val="2"/>
      </rPr>
      <t xml:space="preserve"> = Please enter the number of days for each month that the employee will work starting with the month the employee starts.</t>
    </r>
  </si>
  <si>
    <r>
      <rPr>
        <b/>
        <sz val="10"/>
        <color indexed="10"/>
        <rFont val="Arial"/>
        <family val="2"/>
      </rPr>
      <t>C</t>
    </r>
    <r>
      <rPr>
        <sz val="10"/>
        <rFont val="Arial"/>
        <family val="2"/>
      </rPr>
      <t xml:space="preserve"> = Please enter the number of days for each month that the employee ACTUALLY WORKED.</t>
    </r>
  </si>
  <si>
    <r>
      <t xml:space="preserve">getting paid for days that are outlined on the </t>
    </r>
    <r>
      <rPr>
        <b/>
        <sz val="14"/>
        <color indexed="10"/>
        <rFont val="Calibri"/>
        <family val="2"/>
      </rPr>
      <t>"Worked Days Salary or Work Days Hourly Tab"</t>
    </r>
    <r>
      <rPr>
        <sz val="14"/>
        <rFont val="Calibri"/>
        <family val="2"/>
      </rPr>
      <t>.</t>
    </r>
  </si>
  <si>
    <t>Date Signed</t>
  </si>
  <si>
    <r>
      <t>Work days for</t>
    </r>
    <r>
      <rPr>
        <b/>
        <sz val="10"/>
        <color indexed="10"/>
        <rFont val="Arial"/>
        <family val="2"/>
      </rPr>
      <t xml:space="preserve"> New Hires </t>
    </r>
    <r>
      <rPr>
        <sz val="10"/>
        <rFont val="Arial"/>
        <family val="2"/>
      </rPr>
      <t xml:space="preserve"> &amp; </t>
    </r>
    <r>
      <rPr>
        <b/>
        <sz val="10"/>
        <color indexed="10"/>
        <rFont val="Arial"/>
        <family val="2"/>
      </rPr>
      <t>Returning</t>
    </r>
    <r>
      <rPr>
        <sz val="10"/>
        <rFont val="Arial"/>
        <family val="2"/>
      </rPr>
      <t xml:space="preserve"> Employees</t>
    </r>
  </si>
  <si>
    <t xml:space="preserve">Work days to be worked </t>
  </si>
  <si>
    <t>"Actual" Worked days for Payoffs</t>
  </si>
  <si>
    <t>Eligible for Bonus Pay? Yes or No -------&gt;&gt;&gt;&gt;</t>
  </si>
  <si>
    <t xml:space="preserve">Teacher Certification  </t>
  </si>
  <si>
    <r>
      <t xml:space="preserve">Line 1-6 </t>
    </r>
    <r>
      <rPr>
        <b/>
        <i/>
        <sz val="10"/>
        <color indexed="10"/>
        <rFont val="Arial"/>
        <family val="2"/>
      </rPr>
      <t xml:space="preserve">AND </t>
    </r>
    <r>
      <rPr>
        <b/>
        <i/>
        <sz val="10"/>
        <color indexed="8"/>
        <rFont val="Arial"/>
        <family val="2"/>
      </rPr>
      <t xml:space="preserve">7-14 </t>
    </r>
    <r>
      <rPr>
        <b/>
        <i/>
        <sz val="10"/>
        <color indexed="10"/>
        <rFont val="Arial"/>
        <family val="2"/>
      </rPr>
      <t xml:space="preserve"> OR  </t>
    </r>
    <r>
      <rPr>
        <b/>
        <i/>
        <sz val="10"/>
        <color indexed="8"/>
        <rFont val="Arial"/>
        <family val="2"/>
      </rPr>
      <t xml:space="preserve">15-24  </t>
    </r>
    <r>
      <rPr>
        <b/>
        <i/>
        <sz val="10"/>
        <color indexed="10"/>
        <rFont val="Arial"/>
        <family val="2"/>
      </rPr>
      <t>AND</t>
    </r>
    <r>
      <rPr>
        <b/>
        <i/>
        <sz val="10"/>
        <color indexed="8"/>
        <rFont val="Arial"/>
        <family val="2"/>
      </rPr>
      <t xml:space="preserve"> Line 25</t>
    </r>
  </si>
  <si>
    <t>Amout Earned</t>
  </si>
  <si>
    <t>Amount Paid</t>
  </si>
  <si>
    <t>Amount Due</t>
  </si>
  <si>
    <t>Normal Pay for Each Pay period</t>
  </si>
  <si>
    <t>Amount on Check</t>
  </si>
  <si>
    <t>30</t>
  </si>
  <si>
    <t>12</t>
  </si>
  <si>
    <t>01</t>
  </si>
  <si>
    <t>02</t>
  </si>
  <si>
    <t>03</t>
  </si>
  <si>
    <t>04</t>
  </si>
  <si>
    <t>05</t>
  </si>
  <si>
    <t>06</t>
  </si>
  <si>
    <t>07</t>
  </si>
  <si>
    <t>08</t>
  </si>
  <si>
    <t>15</t>
  </si>
  <si>
    <t>31</t>
  </si>
  <si>
    <t>28</t>
  </si>
  <si>
    <t>09</t>
  </si>
  <si>
    <t>Factor</t>
  </si>
  <si>
    <t>All Employee Paper Work (See Below)</t>
  </si>
  <si>
    <t>Due By:</t>
  </si>
  <si>
    <t>3 Business Days After Start Date</t>
  </si>
  <si>
    <r>
      <t>15th of the current month</t>
    </r>
    <r>
      <rPr>
        <sz val="10"/>
        <color rgb="FFFF0000"/>
        <rFont val="Arial"/>
        <family val="2"/>
      </rPr>
      <t>*</t>
    </r>
  </si>
  <si>
    <r>
      <t>End of the current month</t>
    </r>
    <r>
      <rPr>
        <sz val="10"/>
        <color rgb="FFFF0000"/>
        <rFont val="Arial"/>
        <family val="2"/>
      </rPr>
      <t xml:space="preserve">* </t>
    </r>
  </si>
  <si>
    <r>
      <t>15th of the following month</t>
    </r>
    <r>
      <rPr>
        <sz val="10"/>
        <color rgb="FFFF0000"/>
        <rFont val="Arial"/>
        <family val="2"/>
      </rPr>
      <t>*</t>
    </r>
  </si>
  <si>
    <t>I have read, understand, and agree to the information presented above.</t>
  </si>
  <si>
    <t>Role ID:</t>
  </si>
  <si>
    <t>advances, travel advances, cafeteria meal balances, non-sufficient fund charges, equipment charges,</t>
  </si>
  <si>
    <t>stop payment fees or any other outstanding balance I may owe the school district.</t>
  </si>
  <si>
    <t>002 - Art Therapist</t>
  </si>
  <si>
    <t>003 - Asst Principal</t>
  </si>
  <si>
    <t>004 - Asst Superintendent</t>
  </si>
  <si>
    <t>005 - Psychological Associate</t>
  </si>
  <si>
    <t>006 - Audiologist</t>
  </si>
  <si>
    <t>007 - Corrective Therapist</t>
  </si>
  <si>
    <t>008 - Counselor</t>
  </si>
  <si>
    <t>011 - Educational Diagnostician</t>
  </si>
  <si>
    <t>012 - District Instructional Program Director</t>
  </si>
  <si>
    <t>013 - Librarian</t>
  </si>
  <si>
    <t>015 - Music Therapist</t>
  </si>
  <si>
    <t>016 - Occupational Therapist</t>
  </si>
  <si>
    <t>017 - Certified Orientation &amp; Mobility Specialist</t>
  </si>
  <si>
    <t>019 - Physician</t>
  </si>
  <si>
    <t>020 - Principal</t>
  </si>
  <si>
    <t>021 - Recreational Therapist</t>
  </si>
  <si>
    <t>022 - School Nurse</t>
  </si>
  <si>
    <t>023 - LSSP Psychologist</t>
  </si>
  <si>
    <t>024 - Social Worker</t>
  </si>
  <si>
    <t>026 - Speech Therapist</t>
  </si>
  <si>
    <t>027 - Superintendent</t>
  </si>
  <si>
    <t>028 - Teacher Supervisor</t>
  </si>
  <si>
    <t>030 - Truant Officer</t>
  </si>
  <si>
    <t>032 - Work-Based Learning Site Coordinator</t>
  </si>
  <si>
    <t>033 - Educational Aide</t>
  </si>
  <si>
    <t>036 - Certified Intrepreter</t>
  </si>
  <si>
    <t>040 - Athletic Director</t>
  </si>
  <si>
    <t>041 - Teacher Facilitator</t>
  </si>
  <si>
    <t>042 - Teacher Appraiser</t>
  </si>
  <si>
    <t>043 - Business Manager</t>
  </si>
  <si>
    <t>044 - Tax Assessor</t>
  </si>
  <si>
    <t>045 - Director of Personnel/HR</t>
  </si>
  <si>
    <t>047 - Substitute Teacher</t>
  </si>
  <si>
    <t>055 - Registrar</t>
  </si>
  <si>
    <t>056 - Athletic Trainer</t>
  </si>
  <si>
    <t>058 - Other Campus Professional Personnel</t>
  </si>
  <si>
    <t>054 - Department Head</t>
  </si>
  <si>
    <t>060 - Executive Director</t>
  </si>
  <si>
    <t>061 - Assistant Exectutive Director</t>
  </si>
  <si>
    <t>062 - Component/Dept Director</t>
  </si>
  <si>
    <t>063 - Coordinator/Manager/Supervisor</t>
  </si>
  <si>
    <t>064 - Specialist/ Consultant</t>
  </si>
  <si>
    <t>065 - Field Service Agent</t>
  </si>
  <si>
    <t>079 - Other Education Service Center</t>
  </si>
  <si>
    <t>087 - Teacher</t>
  </si>
  <si>
    <t>Click for Drop Down List</t>
  </si>
  <si>
    <t>018 - Physical Therapist</t>
  </si>
  <si>
    <t>Program</t>
  </si>
  <si>
    <t>EMPLOYEE CHANGE FORM</t>
  </si>
  <si>
    <t>1 - Professional</t>
  </si>
  <si>
    <t>2 - Teacher/Librarian</t>
  </si>
  <si>
    <t>3 - Support Staff</t>
  </si>
  <si>
    <t>4 - Bus Driver</t>
  </si>
  <si>
    <t>5 - Nurse/Counselor</t>
  </si>
  <si>
    <t>6 - Peace Officer</t>
  </si>
  <si>
    <t>Pick One</t>
  </si>
  <si>
    <t>Pay Start Date</t>
  </si>
  <si>
    <t>Pay End Date</t>
  </si>
  <si>
    <t>Days:</t>
  </si>
  <si>
    <t>Amount Earned:</t>
  </si>
  <si>
    <t>Amount Paid:</t>
  </si>
  <si>
    <t xml:space="preserve">Paid: </t>
  </si>
  <si>
    <t>Payoff Amount:</t>
  </si>
  <si>
    <t>GROSS</t>
  </si>
  <si>
    <t>Name:</t>
  </si>
  <si>
    <t>Remaining pay checks:</t>
  </si>
  <si>
    <t>To: Stephanie Rodriguez, HR Director</t>
  </si>
  <si>
    <t>Supervisor's Name</t>
  </si>
  <si>
    <t>will be effected by any days I have not worked.</t>
  </si>
  <si>
    <t xml:space="preserve">I understand if I leave Por Vida Academy, voluntarily or involuntarily, my remaining pay </t>
  </si>
  <si>
    <t>l</t>
  </si>
  <si>
    <t>100 - Instructional Materials Coord.</t>
  </si>
  <si>
    <t>101 - Legal Services</t>
  </si>
  <si>
    <t>102 - Communication Professional</t>
  </si>
  <si>
    <t>103 - Research/Evaluation Prof.</t>
  </si>
  <si>
    <t>104 - Internal Auditor</t>
  </si>
  <si>
    <t>105 - Security</t>
  </si>
  <si>
    <t>106 - Dist./Campus Information Tech. Prof.</t>
  </si>
  <si>
    <t>107 - Food Service Professional</t>
  </si>
  <si>
    <t xml:space="preserve">108 - Transportation </t>
  </si>
  <si>
    <t>109 - Athletics</t>
  </si>
  <si>
    <t>110 - Custodial</t>
  </si>
  <si>
    <t>111 - Maintenance</t>
  </si>
  <si>
    <t>112 - Business Service Profssional</t>
  </si>
  <si>
    <t>113 - Other District Exempt Prof. Auxiliary (non-instructional)</t>
  </si>
  <si>
    <t>114 - Other Campus Exempt Prof. Auxiliary</t>
  </si>
  <si>
    <t>201 - Business/Finance (A/P, PR Clerk)</t>
  </si>
  <si>
    <t>203 - Central Office/ Clerical</t>
  </si>
  <si>
    <t xml:space="preserve">202 - Campus Office/Clerical (Registrar, Secretary, etc) </t>
  </si>
  <si>
    <t>204 - Child Nutrition</t>
  </si>
  <si>
    <t>205 - Human Resources</t>
  </si>
  <si>
    <t>206 - Information Technology</t>
  </si>
  <si>
    <t>207 - Campus Technology Specialist</t>
  </si>
  <si>
    <t>213 - Custodial</t>
  </si>
  <si>
    <t>214 - Maintenance</t>
  </si>
  <si>
    <t>215 - Plumber</t>
  </si>
  <si>
    <t>216 - Painter</t>
  </si>
  <si>
    <t>217 - HVAC</t>
  </si>
  <si>
    <t>218 - Electrician</t>
  </si>
  <si>
    <t>219 - Warehouse</t>
  </si>
  <si>
    <t>220 - Safety/Security</t>
  </si>
  <si>
    <t>221 - Transportation</t>
  </si>
  <si>
    <t>222 - Other Non-Exempt Auxiliary</t>
  </si>
  <si>
    <t xml:space="preserve">I also understand if I participate in the EEP program, any and all EEP pay will terminate immediately </t>
  </si>
  <si>
    <t>and I will not receive a payoff based on my actual days worked.</t>
  </si>
  <si>
    <t>The schedule below will be used to determine the New Hire 1st pay day based on the date of hire, if hired mid-year (Section 25 of the ECF)</t>
  </si>
  <si>
    <t>* Schedule does not apply to the new school year hires, their first check is Aug 31st</t>
  </si>
  <si>
    <t>ESL Stipend</t>
  </si>
  <si>
    <t>Special Ed Stipend</t>
  </si>
  <si>
    <t>Coaching Stipend</t>
  </si>
  <si>
    <t>Master Degree Stipend</t>
  </si>
  <si>
    <t>Substitute Pay</t>
  </si>
  <si>
    <t>Other - Please select one -----&gt;</t>
  </si>
  <si>
    <t>Stipend - Please select one -----&gt;</t>
  </si>
  <si>
    <t>Payoff Calculation Salary</t>
  </si>
  <si>
    <t xml:space="preserve">Hourly </t>
  </si>
  <si>
    <t>7 - Food Service</t>
  </si>
  <si>
    <t>Observation Pay (174-11-6119.15-???-?-11-0-00)</t>
  </si>
  <si>
    <t>Principal Extra Duty (174-11-6119.62-???-?-11-0-00)</t>
  </si>
  <si>
    <t>ETL Extra Duty (174-11-6119.62-???-?-11-0-00)</t>
  </si>
  <si>
    <t>Campus Equity Coord. (167-11-6119.00-???-?-11-0-00)</t>
  </si>
  <si>
    <t>District Equity Coord. (167-11-6119.00-???-?-11-0-00)</t>
  </si>
  <si>
    <t xml:space="preserve">PVCD Base </t>
  </si>
  <si>
    <t>PVCD Split</t>
  </si>
  <si>
    <t>PVCD</t>
  </si>
  <si>
    <t>TIF 5</t>
  </si>
  <si>
    <t>Other/TSL</t>
  </si>
  <si>
    <t>Performance Pay</t>
  </si>
  <si>
    <t>EEP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</si>
</sst>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164" formatCode="mmmm\ d\,\ yyyy"/>
    <numFmt numFmtId="165" formatCode="mm/dd/yyyy"/>
    <numFmt numFmtId="166" formatCode="mmmm\ dd\,\ yyyy"/>
    <numFmt numFmtId="167" formatCode="0_);\(0\)"/>
    <numFmt numFmtId="168" formatCode="&quot;$&quot;#,##0.00"/>
    <numFmt numFmtId="169" formatCode="mmm\ yyyy"/>
    <numFmt numFmtId="170" formatCode="[$-409]mmmm\ d\,\ yyyy;@"/>
    <numFmt numFmtId="171" formatCode="[$-409]h:mm\ AM/PM;@"/>
    <numFmt numFmtId="172" formatCode="0.0000"/>
    <numFmt numFmtId="173" formatCode="mm/dd/yy;@"/>
  </numFmts>
  <fonts count="47">
    <font>
      <sz val="10"/>
      <name val="Arial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1"/>
      <color indexed="12"/>
      <name val="Arial"/>
      <family val="2"/>
    </font>
    <font>
      <b/>
      <sz val="10"/>
      <name val="Monotype Sorts"/>
      <charset val="2"/>
    </font>
    <font>
      <b/>
      <i/>
      <sz val="10"/>
      <name val="Monotype Sorts"/>
      <charset val="2"/>
    </font>
    <font>
      <sz val="16"/>
      <name val="Arial"/>
      <family val="2"/>
    </font>
    <font>
      <sz val="12"/>
      <name val="Arial"/>
      <family val="2"/>
    </font>
    <font>
      <sz val="14"/>
      <name val="Calibri"/>
      <family val="2"/>
    </font>
    <font>
      <b/>
      <u/>
      <sz val="18"/>
      <name val="Arial"/>
      <family val="2"/>
    </font>
    <font>
      <sz val="12"/>
      <name val="Times New Roman"/>
      <family val="1"/>
    </font>
    <font>
      <b/>
      <sz val="14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0"/>
      <color rgb="FF0000FF"/>
      <name val="Arial"/>
      <family val="2"/>
    </font>
    <font>
      <sz val="14"/>
      <color rgb="FFFF0000"/>
      <name val="Arial"/>
      <family val="2"/>
    </font>
    <font>
      <b/>
      <sz val="10"/>
      <color rgb="FFFF0000"/>
      <name val="Arial"/>
      <family val="2"/>
    </font>
    <font>
      <b/>
      <u val="double"/>
      <sz val="14"/>
      <color rgb="FF000000"/>
      <name val="Book Antiqua"/>
      <family val="1"/>
    </font>
    <font>
      <b/>
      <sz val="14"/>
      <color rgb="FF000000"/>
      <name val="Book Antiqua"/>
      <family val="1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0"/>
      <color theme="1" tint="4.9989318521683403E-2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indexed="10"/>
      <name val="Arial"/>
      <family val="2"/>
    </font>
    <font>
      <sz val="8"/>
      <color rgb="FF000000"/>
      <name val="Tahoma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7"/>
      <color rgb="FFFF0000"/>
      <name val="Arial"/>
      <family val="2"/>
    </font>
    <font>
      <b/>
      <u/>
      <sz val="1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  <font>
      <sz val="16"/>
      <name val="Copperplate Gothic Bold"/>
      <family val="5"/>
    </font>
    <font>
      <sz val="10"/>
      <name val="American Typewriter"/>
      <family val="1"/>
    </font>
    <font>
      <b/>
      <sz val="10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CF5A4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46">
    <xf numFmtId="0" fontId="0" fillId="0" borderId="0"/>
    <xf numFmtId="0" fontId="11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284">
    <xf numFmtId="0" fontId="0" fillId="0" borderId="0" xfId="0"/>
    <xf numFmtId="0" fontId="4" fillId="0" borderId="0" xfId="0" applyFont="1"/>
    <xf numFmtId="0" fontId="4" fillId="0" borderId="0" xfId="0" applyFont="1" applyAlignment="1" applyProtection="1">
      <alignment horizontal="center"/>
    </xf>
    <xf numFmtId="0" fontId="6" fillId="0" borderId="0" xfId="0" applyFont="1"/>
    <xf numFmtId="0" fontId="4" fillId="0" borderId="0" xfId="0" applyFont="1" applyAlignment="1">
      <alignment horizontal="center"/>
    </xf>
    <xf numFmtId="0" fontId="8" fillId="0" borderId="0" xfId="0" applyFont="1"/>
    <xf numFmtId="165" fontId="0" fillId="0" borderId="0" xfId="0" applyNumberFormat="1" applyAlignment="1" applyProtection="1">
      <alignment horizontal="center"/>
    </xf>
    <xf numFmtId="165" fontId="5" fillId="0" borderId="0" xfId="0" applyNumberFormat="1" applyFont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</xf>
    <xf numFmtId="49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49" fontId="2" fillId="0" borderId="4" xfId="0" applyNumberFormat="1" applyFont="1" applyBorder="1" applyAlignment="1" applyProtection="1">
      <alignment horizontal="center"/>
      <protection locked="0"/>
    </xf>
    <xf numFmtId="49" fontId="3" fillId="0" borderId="4" xfId="0" applyNumberFormat="1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Border="1" applyAlignment="1" applyProtection="1">
      <alignment horizontal="center"/>
      <protection locked="0"/>
    </xf>
    <xf numFmtId="0" fontId="11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7" fontId="11" fillId="0" borderId="0" xfId="0" applyNumberFormat="1" applyFont="1" applyBorder="1" applyAlignment="1">
      <alignment horizontal="center"/>
    </xf>
    <xf numFmtId="10" fontId="11" fillId="0" borderId="0" xfId="0" applyNumberFormat="1" applyFont="1" applyBorder="1"/>
    <xf numFmtId="0" fontId="3" fillId="0" borderId="4" xfId="0" applyFont="1" applyFill="1" applyBorder="1" applyAlignment="1" applyProtection="1">
      <alignment horizontal="center"/>
    </xf>
    <xf numFmtId="7" fontId="11" fillId="0" borderId="5" xfId="0" applyNumberFormat="1" applyFont="1" applyBorder="1"/>
    <xf numFmtId="169" fontId="0" fillId="0" borderId="0" xfId="0" applyNumberFormat="1" applyAlignment="1">
      <alignment horizontal="center"/>
    </xf>
    <xf numFmtId="0" fontId="7" fillId="0" borderId="0" xfId="0" applyFont="1" applyBorder="1" applyAlignment="1">
      <alignment horizontal="left"/>
    </xf>
    <xf numFmtId="0" fontId="0" fillId="5" borderId="3" xfId="0" applyFill="1" applyBorder="1"/>
    <xf numFmtId="0" fontId="0" fillId="0" borderId="2" xfId="0" applyBorder="1" applyAlignment="1">
      <alignment horizontal="center"/>
    </xf>
    <xf numFmtId="0" fontId="23" fillId="0" borderId="3" xfId="0" applyFont="1" applyBorder="1" applyAlignment="1" applyProtection="1">
      <alignment horizontal="center"/>
      <protection locked="0"/>
    </xf>
    <xf numFmtId="1" fontId="23" fillId="0" borderId="3" xfId="0" applyNumberFormat="1" applyFont="1" applyBorder="1" applyAlignment="1" applyProtection="1">
      <alignment horizontal="center"/>
      <protection locked="0"/>
    </xf>
    <xf numFmtId="0" fontId="2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5" fillId="0" borderId="0" xfId="0" applyFont="1"/>
    <xf numFmtId="0" fontId="11" fillId="0" borderId="0" xfId="0" applyFont="1" applyAlignment="1">
      <alignment horizontal="left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1" fillId="0" borderId="9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7" fontId="11" fillId="0" borderId="0" xfId="0" applyNumberFormat="1" applyFont="1"/>
    <xf numFmtId="7" fontId="11" fillId="0" borderId="18" xfId="0" applyNumberFormat="1" applyFont="1" applyBorder="1"/>
    <xf numFmtId="49" fontId="11" fillId="0" borderId="0" xfId="0" applyNumberFormat="1" applyFont="1" applyAlignment="1">
      <alignment horizontal="center"/>
    </xf>
    <xf numFmtId="7" fontId="23" fillId="0" borderId="0" xfId="0" applyNumberFormat="1" applyFont="1" applyProtection="1">
      <protection locked="0"/>
    </xf>
    <xf numFmtId="172" fontId="4" fillId="7" borderId="3" xfId="0" applyNumberFormat="1" applyFont="1" applyFill="1" applyBorder="1"/>
    <xf numFmtId="0" fontId="4" fillId="0" borderId="0" xfId="0" applyFont="1" applyAlignment="1"/>
    <xf numFmtId="0" fontId="9" fillId="4" borderId="3" xfId="0" applyFont="1" applyFill="1" applyBorder="1" applyAlignment="1" applyProtection="1">
      <alignment horizontal="center"/>
      <protection locked="0"/>
    </xf>
    <xf numFmtId="0" fontId="11" fillId="0" borderId="0" xfId="1"/>
    <xf numFmtId="0" fontId="11" fillId="0" borderId="17" xfId="1" applyNumberFormat="1" applyBorder="1"/>
    <xf numFmtId="0" fontId="11" fillId="0" borderId="0" xfId="1" applyNumberFormat="1" applyBorder="1"/>
    <xf numFmtId="0" fontId="11" fillId="0" borderId="0" xfId="1" applyBorder="1"/>
    <xf numFmtId="0" fontId="11" fillId="0" borderId="15" xfId="1" applyBorder="1"/>
    <xf numFmtId="0" fontId="22" fillId="0" borderId="0" xfId="1" applyFont="1" applyBorder="1" applyAlignment="1">
      <alignment horizontal="center"/>
    </xf>
    <xf numFmtId="0" fontId="22" fillId="0" borderId="3" xfId="1" applyFont="1" applyBorder="1" applyAlignment="1">
      <alignment horizontal="center"/>
    </xf>
    <xf numFmtId="0" fontId="22" fillId="0" borderId="14" xfId="1" applyFont="1" applyBorder="1" applyAlignment="1">
      <alignment horizontal="center"/>
    </xf>
    <xf numFmtId="0" fontId="11" fillId="0" borderId="3" xfId="1" applyNumberFormat="1" applyBorder="1" applyAlignment="1">
      <alignment horizontal="center"/>
    </xf>
    <xf numFmtId="0" fontId="32" fillId="0" borderId="17" xfId="1" applyNumberFormat="1" applyFont="1" applyBorder="1" applyAlignment="1">
      <alignment horizontal="center"/>
    </xf>
    <xf numFmtId="0" fontId="11" fillId="0" borderId="0" xfId="1" applyBorder="1" applyAlignment="1">
      <alignment horizontal="center"/>
    </xf>
    <xf numFmtId="49" fontId="11" fillId="0" borderId="0" xfId="1" applyNumberFormat="1" applyBorder="1" applyAlignment="1">
      <alignment horizontal="left"/>
    </xf>
    <xf numFmtId="49" fontId="11" fillId="0" borderId="18" xfId="1" applyNumberFormat="1" applyBorder="1" applyAlignment="1">
      <alignment horizontal="left"/>
    </xf>
    <xf numFmtId="0" fontId="11" fillId="0" borderId="6" xfId="1" applyNumberFormat="1" applyBorder="1"/>
    <xf numFmtId="0" fontId="11" fillId="0" borderId="1" xfId="1" applyNumberFormat="1" applyBorder="1"/>
    <xf numFmtId="0" fontId="11" fillId="0" borderId="1" xfId="1" applyBorder="1"/>
    <xf numFmtId="0" fontId="11" fillId="0" borderId="7" xfId="1" applyBorder="1"/>
    <xf numFmtId="0" fontId="6" fillId="0" borderId="0" xfId="0" applyFont="1" applyBorder="1"/>
    <xf numFmtId="0" fontId="0" fillId="0" borderId="0" xfId="0" applyFont="1" applyBorder="1"/>
    <xf numFmtId="49" fontId="0" fillId="0" borderId="0" xfId="0" applyNumberFormat="1" applyFont="1"/>
    <xf numFmtId="0" fontId="38" fillId="0" borderId="0" xfId="0" applyFont="1"/>
    <xf numFmtId="49" fontId="11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7" fontId="23" fillId="0" borderId="4" xfId="0" applyNumberFormat="1" applyFont="1" applyFill="1" applyBorder="1" applyProtection="1">
      <protection locked="0"/>
    </xf>
    <xf numFmtId="7" fontId="11" fillId="0" borderId="0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0" xfId="0" applyFont="1" applyFill="1" applyBorder="1" applyAlignment="1">
      <alignment horizontal="left"/>
    </xf>
    <xf numFmtId="0" fontId="11" fillId="0" borderId="0" xfId="1" applyBorder="1" applyAlignment="1">
      <alignment horizontal="center"/>
    </xf>
    <xf numFmtId="0" fontId="2" fillId="0" borderId="0" xfId="0" applyFont="1" applyFill="1" applyBorder="1" applyAlignment="1" applyProtection="1">
      <protection locked="0"/>
    </xf>
    <xf numFmtId="0" fontId="11" fillId="0" borderId="0" xfId="0" applyFont="1" applyBorder="1"/>
    <xf numFmtId="0" fontId="11" fillId="0" borderId="0" xfId="0" applyFont="1" applyFill="1" applyBorder="1"/>
    <xf numFmtId="0" fontId="39" fillId="0" borderId="0" xfId="0" applyFont="1" applyFill="1" applyBorder="1" applyAlignment="1"/>
    <xf numFmtId="0" fontId="11" fillId="0" borderId="0" xfId="0" applyFont="1" applyFill="1" applyBorder="1" applyAlignment="1"/>
    <xf numFmtId="7" fontId="2" fillId="0" borderId="0" xfId="0" applyNumberFormat="1" applyFont="1" applyFill="1" applyBorder="1" applyAlignment="1" applyProtection="1">
      <protection locked="0"/>
    </xf>
    <xf numFmtId="7" fontId="11" fillId="0" borderId="0" xfId="0" applyNumberFormat="1" applyFont="1" applyFill="1" applyBorder="1" applyAlignment="1"/>
    <xf numFmtId="0" fontId="29" fillId="0" borderId="0" xfId="0" applyFont="1" applyFill="1" applyBorder="1" applyAlignment="1" applyProtection="1"/>
    <xf numFmtId="7" fontId="11" fillId="0" borderId="0" xfId="0" applyNumberFormat="1" applyFont="1" applyFill="1" applyBorder="1" applyAlignment="1" applyProtection="1"/>
    <xf numFmtId="166" fontId="2" fillId="0" borderId="0" xfId="0" applyNumberFormat="1" applyFont="1" applyFill="1" applyBorder="1" applyAlignment="1" applyProtection="1">
      <protection locked="0"/>
    </xf>
    <xf numFmtId="0" fontId="11" fillId="0" borderId="13" xfId="0" applyFont="1" applyBorder="1" applyAlignment="1"/>
    <xf numFmtId="173" fontId="2" fillId="0" borderId="8" xfId="0" applyNumberFormat="1" applyFont="1" applyBorder="1" applyAlignment="1" applyProtection="1">
      <alignment horizontal="center"/>
      <protection locked="0"/>
    </xf>
    <xf numFmtId="173" fontId="2" fillId="0" borderId="25" xfId="0" applyNumberFormat="1" applyFont="1" applyBorder="1" applyAlignment="1" applyProtection="1">
      <alignment horizontal="center"/>
      <protection locked="0"/>
    </xf>
    <xf numFmtId="173" fontId="2" fillId="8" borderId="8" xfId="0" applyNumberFormat="1" applyFont="1" applyFill="1" applyBorder="1" applyAlignment="1" applyProtection="1">
      <alignment horizontal="center"/>
      <protection locked="0"/>
    </xf>
    <xf numFmtId="173" fontId="2" fillId="9" borderId="25" xfId="0" applyNumberFormat="1" applyFont="1" applyFill="1" applyBorder="1" applyAlignment="1" applyProtection="1">
      <alignment horizontal="center"/>
      <protection locked="0"/>
    </xf>
    <xf numFmtId="0" fontId="2" fillId="8" borderId="25" xfId="0" applyFont="1" applyFill="1" applyBorder="1" applyAlignment="1" applyProtection="1">
      <alignment horizontal="center"/>
      <protection locked="0"/>
    </xf>
    <xf numFmtId="0" fontId="2" fillId="10" borderId="25" xfId="0" applyFont="1" applyFill="1" applyBorder="1" applyAlignment="1" applyProtection="1">
      <alignment horizontal="center"/>
      <protection locked="0"/>
    </xf>
    <xf numFmtId="0" fontId="2" fillId="9" borderId="25" xfId="0" applyFont="1" applyFill="1" applyBorder="1" applyAlignment="1" applyProtection="1">
      <alignment horizontal="center"/>
      <protection locked="0"/>
    </xf>
    <xf numFmtId="0" fontId="39" fillId="8" borderId="1" xfId="0" applyFont="1" applyFill="1" applyBorder="1" applyAlignment="1">
      <alignment horizontal="center" vertical="center"/>
    </xf>
    <xf numFmtId="0" fontId="39" fillId="11" borderId="1" xfId="0" applyFont="1" applyFill="1" applyBorder="1" applyAlignment="1">
      <alignment horizontal="center" vertical="center"/>
    </xf>
    <xf numFmtId="0" fontId="39" fillId="9" borderId="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2" fillId="0" borderId="0" xfId="0" applyFont="1" applyBorder="1" applyAlignment="1" applyProtection="1">
      <protection locked="0"/>
    </xf>
    <xf numFmtId="0" fontId="11" fillId="12" borderId="0" xfId="1" applyFill="1"/>
    <xf numFmtId="0" fontId="11" fillId="12" borderId="0" xfId="1" applyFont="1" applyFill="1" applyAlignment="1">
      <alignment wrapText="1"/>
    </xf>
    <xf numFmtId="0" fontId="11" fillId="12" borderId="0" xfId="1" applyFont="1" applyFill="1"/>
    <xf numFmtId="14" fontId="23" fillId="12" borderId="0" xfId="1" applyNumberFormat="1" applyFont="1" applyFill="1"/>
    <xf numFmtId="14" fontId="11" fillId="12" borderId="0" xfId="1" applyNumberFormat="1" applyFill="1"/>
    <xf numFmtId="8" fontId="11" fillId="12" borderId="18" xfId="1" applyNumberFormat="1" applyFill="1" applyBorder="1"/>
    <xf numFmtId="0" fontId="4" fillId="0" borderId="26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center"/>
    </xf>
    <xf numFmtId="7" fontId="11" fillId="2" borderId="8" xfId="0" applyNumberFormat="1" applyFont="1" applyFill="1" applyBorder="1" applyAlignment="1">
      <alignment horizontal="center"/>
    </xf>
    <xf numFmtId="7" fontId="3" fillId="2" borderId="8" xfId="0" applyNumberFormat="1" applyFont="1" applyFill="1" applyBorder="1" applyAlignment="1" applyProtection="1">
      <alignment horizontal="center"/>
    </xf>
    <xf numFmtId="0" fontId="11" fillId="0" borderId="27" xfId="0" applyFont="1" applyBorder="1"/>
    <xf numFmtId="0" fontId="2" fillId="11" borderId="25" xfId="0" applyFont="1" applyFill="1" applyBorder="1" applyAlignment="1" applyProtection="1">
      <alignment horizontal="center"/>
      <protection locked="0"/>
    </xf>
    <xf numFmtId="0" fontId="2" fillId="8" borderId="25" xfId="0" applyFont="1" applyFill="1" applyBorder="1" applyAlignment="1" applyProtection="1">
      <alignment horizontal="center" vertical="center"/>
      <protection locked="0"/>
    </xf>
    <xf numFmtId="0" fontId="2" fillId="11" borderId="25" xfId="0" applyFont="1" applyFill="1" applyBorder="1" applyAlignment="1" applyProtection="1">
      <alignment horizontal="center" vertical="center"/>
      <protection locked="0"/>
    </xf>
    <xf numFmtId="0" fontId="2" fillId="9" borderId="25" xfId="0" applyFont="1" applyFill="1" applyBorder="1" applyAlignment="1" applyProtection="1">
      <alignment horizontal="center" vertical="center"/>
      <protection locked="0"/>
    </xf>
    <xf numFmtId="1" fontId="23" fillId="0" borderId="27" xfId="0" applyNumberFormat="1" applyFont="1" applyBorder="1" applyAlignment="1" applyProtection="1">
      <alignment horizontal="center"/>
      <protection locked="0"/>
    </xf>
    <xf numFmtId="8" fontId="23" fillId="8" borderId="25" xfId="0" applyNumberFormat="1" applyFont="1" applyFill="1" applyBorder="1" applyAlignment="1" applyProtection="1">
      <alignment horizontal="center"/>
      <protection locked="0"/>
    </xf>
    <xf numFmtId="8" fontId="23" fillId="11" borderId="25" xfId="0" applyNumberFormat="1" applyFont="1" applyFill="1" applyBorder="1" applyAlignment="1" applyProtection="1">
      <alignment horizontal="center"/>
      <protection locked="0"/>
    </xf>
    <xf numFmtId="8" fontId="23" fillId="9" borderId="25" xfId="0" applyNumberFormat="1" applyFont="1" applyFill="1" applyBorder="1" applyAlignment="1" applyProtection="1">
      <alignment horizontal="center"/>
      <protection locked="0"/>
    </xf>
    <xf numFmtId="173" fontId="2" fillId="11" borderId="8" xfId="0" applyNumberFormat="1" applyFont="1" applyFill="1" applyBorder="1" applyAlignment="1" applyProtection="1">
      <alignment horizontal="center"/>
      <protection locked="0"/>
    </xf>
    <xf numFmtId="0" fontId="11" fillId="8" borderId="0" xfId="0" applyFont="1" applyFill="1" applyAlignment="1">
      <alignment horizontal="left"/>
    </xf>
    <xf numFmtId="1" fontId="30" fillId="0" borderId="0" xfId="0" applyNumberFormat="1" applyFont="1" applyFill="1" applyBorder="1" applyAlignment="1" applyProtection="1"/>
    <xf numFmtId="7" fontId="3" fillId="0" borderId="0" xfId="0" applyNumberFormat="1" applyFont="1" applyFill="1" applyBorder="1" applyAlignment="1" applyProtection="1"/>
    <xf numFmtId="0" fontId="11" fillId="8" borderId="0" xfId="0" applyFont="1" applyFill="1" applyBorder="1" applyAlignment="1">
      <alignment horizontal="left"/>
    </xf>
    <xf numFmtId="10" fontId="11" fillId="9" borderId="0" xfId="0" applyNumberFormat="1" applyFont="1" applyFill="1" applyBorder="1" applyAlignment="1" applyProtection="1">
      <alignment horizontal="left"/>
      <protection locked="0"/>
    </xf>
    <xf numFmtId="49" fontId="3" fillId="0" borderId="26" xfId="0" applyNumberFormat="1" applyFont="1" applyBorder="1" applyAlignment="1" applyProtection="1">
      <alignment horizontal="center"/>
    </xf>
    <xf numFmtId="49" fontId="2" fillId="0" borderId="26" xfId="0" applyNumberFormat="1" applyFont="1" applyBorder="1" applyAlignment="1" applyProtection="1">
      <alignment horizontal="center"/>
      <protection locked="0"/>
    </xf>
    <xf numFmtId="0" fontId="3" fillId="0" borderId="28" xfId="0" applyFont="1" applyFill="1" applyBorder="1" applyAlignment="1" applyProtection="1">
      <alignment horizontal="center"/>
    </xf>
    <xf numFmtId="9" fontId="11" fillId="0" borderId="30" xfId="0" applyNumberFormat="1" applyFont="1" applyBorder="1" applyAlignment="1">
      <alignment horizontal="right"/>
    </xf>
    <xf numFmtId="1" fontId="30" fillId="0" borderId="27" xfId="0" applyNumberFormat="1" applyFont="1" applyBorder="1" applyAlignment="1" applyProtection="1">
      <alignment horizontal="center"/>
    </xf>
    <xf numFmtId="0" fontId="2" fillId="0" borderId="25" xfId="0" applyFont="1" applyFill="1" applyBorder="1" applyAlignment="1" applyProtection="1">
      <alignment horizontal="center"/>
      <protection locked="0"/>
    </xf>
    <xf numFmtId="8" fontId="11" fillId="8" borderId="25" xfId="0" applyNumberFormat="1" applyFont="1" applyFill="1" applyBorder="1" applyAlignment="1" applyProtection="1">
      <alignment horizontal="center" vertical="center"/>
    </xf>
    <xf numFmtId="8" fontId="29" fillId="11" borderId="25" xfId="0" applyNumberFormat="1" applyFont="1" applyFill="1" applyBorder="1" applyAlignment="1" applyProtection="1">
      <alignment horizontal="center" vertical="center"/>
    </xf>
    <xf numFmtId="8" fontId="11" fillId="9" borderId="25" xfId="0" applyNumberFormat="1" applyFont="1" applyFill="1" applyBorder="1" applyAlignment="1" applyProtection="1">
      <alignment horizontal="center" vertical="center"/>
    </xf>
    <xf numFmtId="0" fontId="29" fillId="0" borderId="8" xfId="0" applyFont="1" applyBorder="1" applyAlignment="1" applyProtection="1">
      <alignment horizontal="center"/>
    </xf>
    <xf numFmtId="0" fontId="29" fillId="0" borderId="25" xfId="0" applyFont="1" applyBorder="1" applyAlignment="1" applyProtection="1">
      <alignment horizontal="center"/>
    </xf>
    <xf numFmtId="7" fontId="11" fillId="8" borderId="25" xfId="0" applyNumberFormat="1" applyFont="1" applyFill="1" applyBorder="1" applyAlignment="1" applyProtection="1">
      <alignment horizontal="center"/>
    </xf>
    <xf numFmtId="7" fontId="2" fillId="11" borderId="25" xfId="0" applyNumberFormat="1" applyFont="1" applyFill="1" applyBorder="1" applyAlignment="1" applyProtection="1">
      <alignment horizontal="center"/>
      <protection locked="0"/>
    </xf>
    <xf numFmtId="7" fontId="2" fillId="9" borderId="25" xfId="0" applyNumberFormat="1" applyFont="1" applyFill="1" applyBorder="1" applyAlignment="1" applyProtection="1">
      <alignment horizontal="center"/>
      <protection locked="0"/>
    </xf>
    <xf numFmtId="7" fontId="2" fillId="8" borderId="25" xfId="0" applyNumberFormat="1" applyFont="1" applyFill="1" applyBorder="1" applyAlignment="1" applyProtection="1">
      <alignment horizontal="center"/>
      <protection locked="0"/>
    </xf>
    <xf numFmtId="7" fontId="11" fillId="2" borderId="25" xfId="0" applyNumberFormat="1" applyFont="1" applyFill="1" applyBorder="1" applyAlignment="1">
      <alignment horizontal="center"/>
    </xf>
    <xf numFmtId="7" fontId="11" fillId="2" borderId="8" xfId="0" applyNumberFormat="1" applyFont="1" applyFill="1" applyBorder="1" applyAlignment="1" applyProtection="1">
      <alignment horizontal="center"/>
    </xf>
    <xf numFmtId="7" fontId="11" fillId="2" borderId="25" xfId="0" applyNumberFormat="1" applyFont="1" applyFill="1" applyBorder="1" applyAlignment="1" applyProtection="1">
      <alignment horizontal="center"/>
    </xf>
    <xf numFmtId="7" fontId="11" fillId="8" borderId="25" xfId="0" applyNumberFormat="1" applyFont="1" applyFill="1" applyBorder="1" applyAlignment="1">
      <alignment horizontal="center"/>
    </xf>
    <xf numFmtId="7" fontId="11" fillId="10" borderId="25" xfId="0" applyNumberFormat="1" applyFont="1" applyFill="1" applyBorder="1" applyAlignment="1">
      <alignment horizontal="center"/>
    </xf>
    <xf numFmtId="7" fontId="11" fillId="9" borderId="25" xfId="0" applyNumberFormat="1" applyFont="1" applyFill="1" applyBorder="1" applyAlignment="1">
      <alignment horizontal="center"/>
    </xf>
    <xf numFmtId="0" fontId="11" fillId="12" borderId="18" xfId="1" applyFill="1" applyBorder="1"/>
    <xf numFmtId="0" fontId="11" fillId="12" borderId="18" xfId="1" applyFont="1" applyFill="1" applyBorder="1" applyAlignment="1">
      <alignment wrapText="1"/>
    </xf>
    <xf numFmtId="7" fontId="11" fillId="12" borderId="18" xfId="1" applyNumberFormat="1" applyFont="1" applyFill="1" applyBorder="1"/>
    <xf numFmtId="0" fontId="29" fillId="12" borderId="0" xfId="1" applyFont="1" applyFill="1" applyAlignment="1">
      <alignment horizontal="center"/>
    </xf>
    <xf numFmtId="1" fontId="29" fillId="12" borderId="0" xfId="1" applyNumberFormat="1" applyFont="1" applyFill="1" applyAlignment="1">
      <alignment horizontal="center"/>
    </xf>
    <xf numFmtId="0" fontId="29" fillId="12" borderId="18" xfId="1" applyFont="1" applyFill="1" applyBorder="1" applyAlignment="1">
      <alignment horizontal="center"/>
    </xf>
    <xf numFmtId="8" fontId="11" fillId="12" borderId="0" xfId="1" applyNumberFormat="1" applyFill="1" applyBorder="1" applyAlignment="1">
      <alignment horizontal="center"/>
    </xf>
    <xf numFmtId="14" fontId="11" fillId="12" borderId="18" xfId="1" applyNumberFormat="1" applyFont="1" applyFill="1" applyBorder="1"/>
    <xf numFmtId="0" fontId="11" fillId="12" borderId="0" xfId="1" applyFill="1" applyBorder="1" applyAlignment="1">
      <alignment wrapText="1"/>
    </xf>
    <xf numFmtId="3" fontId="23" fillId="12" borderId="0" xfId="1" applyNumberFormat="1" applyFont="1" applyFill="1" applyBorder="1" applyProtection="1">
      <protection locked="0"/>
    </xf>
    <xf numFmtId="0" fontId="11" fillId="12" borderId="0" xfId="1" applyFill="1" applyAlignment="1">
      <alignment horizontal="left"/>
    </xf>
    <xf numFmtId="49" fontId="11" fillId="12" borderId="0" xfId="1" applyNumberFormat="1" applyFill="1" applyBorder="1" applyAlignment="1">
      <alignment horizontal="center"/>
    </xf>
    <xf numFmtId="9" fontId="23" fillId="8" borderId="29" xfId="0" applyNumberFormat="1" applyFont="1" applyFill="1" applyBorder="1" applyAlignment="1" applyProtection="1">
      <alignment horizontal="right"/>
      <protection locked="0"/>
    </xf>
    <xf numFmtId="9" fontId="23" fillId="10" borderId="29" xfId="0" applyNumberFormat="1" applyFont="1" applyFill="1" applyBorder="1" applyAlignment="1" applyProtection="1">
      <alignment horizontal="right"/>
      <protection locked="0"/>
    </xf>
    <xf numFmtId="9" fontId="23" fillId="9" borderId="29" xfId="0" applyNumberFormat="1" applyFont="1" applyFill="1" applyBorder="1" applyAlignment="1" applyProtection="1">
      <alignment horizontal="right"/>
      <protection locked="0"/>
    </xf>
    <xf numFmtId="7" fontId="29" fillId="12" borderId="4" xfId="0" applyNumberFormat="1" applyFont="1" applyFill="1" applyBorder="1" applyProtection="1">
      <protection locked="0"/>
    </xf>
    <xf numFmtId="8" fontId="11" fillId="12" borderId="4" xfId="0" applyNumberFormat="1" applyFont="1" applyFill="1" applyBorder="1" applyProtection="1"/>
    <xf numFmtId="7" fontId="11" fillId="12" borderId="8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0" fontId="11" fillId="10" borderId="0" xfId="0" applyNumberFormat="1" applyFont="1" applyFill="1" applyBorder="1" applyAlignment="1" applyProtection="1">
      <alignment horizontal="left"/>
      <protection locked="0"/>
    </xf>
    <xf numFmtId="170" fontId="2" fillId="0" borderId="0" xfId="0" applyNumberFormat="1" applyFont="1" applyBorder="1" applyAlignment="1" applyProtection="1">
      <alignment horizontal="center"/>
      <protection locked="0"/>
    </xf>
    <xf numFmtId="0" fontId="4" fillId="15" borderId="25" xfId="0" applyFont="1" applyFill="1" applyBorder="1"/>
    <xf numFmtId="0" fontId="6" fillId="0" borderId="0" xfId="0" applyFont="1" applyProtection="1">
      <protection locked="0"/>
    </xf>
    <xf numFmtId="0" fontId="0" fillId="0" borderId="0" xfId="0" applyNumberFormat="1" applyFont="1" applyFill="1" applyBorder="1" applyAlignment="1" applyProtection="1">
      <alignment horizontal="center"/>
      <protection locked="0"/>
    </xf>
    <xf numFmtId="7" fontId="0" fillId="0" borderId="0" xfId="0" applyNumberFormat="1" applyFont="1" applyFill="1" applyBorder="1" applyAlignment="1" applyProtection="1">
      <alignment horizontal="center"/>
      <protection locked="0"/>
    </xf>
    <xf numFmtId="7" fontId="3" fillId="0" borderId="0" xfId="0" applyNumberFormat="1" applyFont="1" applyFill="1" applyBorder="1" applyAlignment="1" applyProtection="1">
      <alignment horizontal="center"/>
    </xf>
    <xf numFmtId="0" fontId="23" fillId="0" borderId="17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11" fillId="0" borderId="13" xfId="0" applyFont="1" applyBorder="1" applyAlignment="1">
      <alignment horizontal="left"/>
    </xf>
    <xf numFmtId="0" fontId="11" fillId="0" borderId="0" xfId="0" applyFont="1" applyAlignment="1">
      <alignment horizontal="left"/>
    </xf>
    <xf numFmtId="164" fontId="5" fillId="2" borderId="8" xfId="0" applyNumberFormat="1" applyFont="1" applyFill="1" applyBorder="1" applyAlignment="1" applyProtection="1">
      <alignment horizontal="left"/>
    </xf>
    <xf numFmtId="164" fontId="5" fillId="2" borderId="14" xfId="0" applyNumberFormat="1" applyFont="1" applyFill="1" applyBorder="1" applyAlignment="1" applyProtection="1">
      <alignment horizontal="left"/>
    </xf>
    <xf numFmtId="167" fontId="5" fillId="2" borderId="8" xfId="0" applyNumberFormat="1" applyFont="1" applyFill="1" applyBorder="1" applyAlignment="1" applyProtection="1">
      <alignment horizontal="left"/>
    </xf>
    <xf numFmtId="167" fontId="5" fillId="2" borderId="14" xfId="0" applyNumberFormat="1" applyFont="1" applyFill="1" applyBorder="1" applyAlignment="1" applyProtection="1">
      <alignment horizontal="left"/>
    </xf>
    <xf numFmtId="0" fontId="11" fillId="0" borderId="15" xfId="0" applyFont="1" applyBorder="1" applyAlignment="1">
      <alignment horizontal="left"/>
    </xf>
    <xf numFmtId="0" fontId="11" fillId="2" borderId="19" xfId="0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2" borderId="21" xfId="0" applyFont="1" applyFill="1" applyBorder="1" applyAlignment="1">
      <alignment horizontal="center"/>
    </xf>
    <xf numFmtId="168" fontId="33" fillId="0" borderId="22" xfId="0" applyNumberFormat="1" applyFont="1" applyBorder="1" applyAlignment="1" applyProtection="1">
      <alignment horizontal="center"/>
      <protection locked="0"/>
    </xf>
    <xf numFmtId="0" fontId="9" fillId="0" borderId="0" xfId="0" applyFont="1" applyBorder="1" applyAlignment="1">
      <alignment horizontal="left"/>
    </xf>
    <xf numFmtId="0" fontId="11" fillId="0" borderId="16" xfId="0" applyFont="1" applyBorder="1" applyAlignment="1">
      <alignment horizontal="center"/>
    </xf>
    <xf numFmtId="0" fontId="11" fillId="14" borderId="0" xfId="0" applyFont="1" applyFill="1" applyAlignment="1">
      <alignment horizontal="left"/>
    </xf>
    <xf numFmtId="0" fontId="11" fillId="14" borderId="0" xfId="0" applyFont="1" applyFill="1" applyAlignment="1" applyProtection="1">
      <alignment horizontal="center"/>
      <protection locked="0"/>
    </xf>
    <xf numFmtId="0" fontId="11" fillId="14" borderId="15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49" fontId="2" fillId="0" borderId="1" xfId="0" applyNumberFormat="1" applyFont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4" fillId="0" borderId="15" xfId="0" applyFont="1" applyBorder="1" applyAlignment="1">
      <alignment horizontal="left"/>
    </xf>
    <xf numFmtId="49" fontId="2" fillId="0" borderId="18" xfId="0" applyNumberFormat="1" applyFont="1" applyBorder="1" applyAlignment="1" applyProtection="1">
      <alignment horizontal="center"/>
    </xf>
    <xf numFmtId="0" fontId="8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170" fontId="2" fillId="0" borderId="25" xfId="0" applyNumberFormat="1" applyFont="1" applyBorder="1" applyAlignment="1" applyProtection="1">
      <alignment horizontal="center"/>
      <protection locked="0"/>
    </xf>
    <xf numFmtId="0" fontId="44" fillId="12" borderId="0" xfId="0" applyFont="1" applyFill="1" applyAlignment="1">
      <alignment horizontal="center" vertical="center"/>
    </xf>
    <xf numFmtId="0" fontId="5" fillId="0" borderId="0" xfId="0" applyFont="1" applyBorder="1" applyAlignment="1" applyProtection="1">
      <alignment horizontal="center"/>
      <protection locked="0"/>
    </xf>
    <xf numFmtId="0" fontId="4" fillId="3" borderId="0" xfId="0" applyFont="1" applyFill="1" applyAlignment="1">
      <alignment horizontal="left"/>
    </xf>
    <xf numFmtId="49" fontId="5" fillId="0" borderId="8" xfId="0" applyNumberFormat="1" applyFont="1" applyBorder="1" applyAlignment="1" applyProtection="1">
      <alignment horizontal="center"/>
      <protection locked="0"/>
    </xf>
    <xf numFmtId="49" fontId="5" fillId="0" borderId="13" xfId="0" applyNumberFormat="1" applyFont="1" applyBorder="1" applyAlignment="1" applyProtection="1">
      <alignment horizontal="center"/>
      <protection locked="0"/>
    </xf>
    <xf numFmtId="49" fontId="5" fillId="0" borderId="14" xfId="0" applyNumberFormat="1" applyFont="1" applyBorder="1" applyAlignment="1" applyProtection="1">
      <alignment horizontal="center"/>
      <protection locked="0"/>
    </xf>
    <xf numFmtId="0" fontId="4" fillId="15" borderId="8" xfId="0" applyFont="1" applyFill="1" applyBorder="1" applyAlignment="1">
      <alignment horizontal="left"/>
    </xf>
    <xf numFmtId="0" fontId="4" fillId="15" borderId="13" xfId="0" applyFont="1" applyFill="1" applyBorder="1" applyAlignment="1">
      <alignment horizontal="left"/>
    </xf>
    <xf numFmtId="0" fontId="4" fillId="15" borderId="14" xfId="0" applyFont="1" applyFill="1" applyBorder="1" applyAlignment="1">
      <alignment horizontal="left"/>
    </xf>
    <xf numFmtId="49" fontId="5" fillId="0" borderId="0" xfId="0" applyNumberFormat="1" applyFont="1" applyBorder="1" applyAlignment="1" applyProtection="1">
      <alignment horizontal="center"/>
    </xf>
    <xf numFmtId="49" fontId="13" fillId="0" borderId="0" xfId="0" applyNumberFormat="1" applyFont="1" applyBorder="1" applyAlignment="1" applyProtection="1">
      <alignment horizontal="center"/>
    </xf>
    <xf numFmtId="49" fontId="5" fillId="0" borderId="0" xfId="0" applyNumberFormat="1" applyFont="1" applyBorder="1" applyAlignment="1" applyProtection="1">
      <alignment horizontal="left"/>
    </xf>
    <xf numFmtId="164" fontId="11" fillId="2" borderId="23" xfId="0" applyNumberFormat="1" applyFont="1" applyFill="1" applyBorder="1" applyAlignment="1">
      <alignment horizontal="center"/>
    </xf>
    <xf numFmtId="164" fontId="11" fillId="2" borderId="24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left"/>
    </xf>
    <xf numFmtId="49" fontId="5" fillId="0" borderId="8" xfId="0" applyNumberFormat="1" applyFont="1" applyBorder="1" applyAlignment="1" applyProtection="1">
      <alignment horizontal="left"/>
      <protection locked="0"/>
    </xf>
    <xf numFmtId="49" fontId="5" fillId="0" borderId="13" xfId="0" applyNumberFormat="1" applyFont="1" applyBorder="1" applyAlignment="1" applyProtection="1">
      <alignment horizontal="left"/>
      <protection locked="0"/>
    </xf>
    <xf numFmtId="49" fontId="5" fillId="0" borderId="14" xfId="0" applyNumberFormat="1" applyFont="1" applyBorder="1" applyAlignment="1" applyProtection="1">
      <alignment horizontal="left"/>
      <protection locked="0"/>
    </xf>
    <xf numFmtId="18" fontId="11" fillId="2" borderId="6" xfId="0" applyNumberFormat="1" applyFont="1" applyFill="1" applyBorder="1" applyAlignment="1">
      <alignment horizontal="center"/>
    </xf>
    <xf numFmtId="18" fontId="11" fillId="2" borderId="7" xfId="0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16" fillId="6" borderId="23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6" fillId="6" borderId="24" xfId="0" applyFont="1" applyFill="1" applyBorder="1" applyAlignment="1">
      <alignment horizontal="center"/>
    </xf>
    <xf numFmtId="0" fontId="17" fillId="6" borderId="17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0" fontId="17" fillId="6" borderId="15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11" fillId="6" borderId="15" xfId="0" applyFont="1" applyFill="1" applyBorder="1" applyAlignment="1">
      <alignment horizontal="center"/>
    </xf>
    <xf numFmtId="170" fontId="0" fillId="6" borderId="17" xfId="0" applyNumberFormat="1" applyFill="1" applyBorder="1" applyAlignment="1">
      <alignment horizontal="center"/>
    </xf>
    <xf numFmtId="170" fontId="0" fillId="6" borderId="0" xfId="0" applyNumberFormat="1" applyFill="1" applyBorder="1" applyAlignment="1">
      <alignment horizontal="center"/>
    </xf>
    <xf numFmtId="170" fontId="0" fillId="6" borderId="15" xfId="0" applyNumberFormat="1" applyFill="1" applyBorder="1" applyAlignment="1">
      <alignment horizontal="center"/>
    </xf>
    <xf numFmtId="171" fontId="0" fillId="6" borderId="6" xfId="0" applyNumberFormat="1" applyFill="1" applyBorder="1" applyAlignment="1">
      <alignment horizontal="center"/>
    </xf>
    <xf numFmtId="171" fontId="0" fillId="6" borderId="1" xfId="0" applyNumberFormat="1" applyFill="1" applyBorder="1" applyAlignment="1">
      <alignment horizontal="center"/>
    </xf>
    <xf numFmtId="171" fontId="0" fillId="6" borderId="7" xfId="0" applyNumberFormat="1" applyFill="1" applyBorder="1" applyAlignment="1">
      <alignment horizontal="center"/>
    </xf>
    <xf numFmtId="0" fontId="45" fillId="13" borderId="25" xfId="1" applyFont="1" applyFill="1" applyBorder="1" applyAlignment="1">
      <alignment horizontal="center" vertical="center"/>
    </xf>
    <xf numFmtId="0" fontId="45" fillId="13" borderId="27" xfId="1" applyFont="1" applyFill="1" applyBorder="1" applyAlignment="1">
      <alignment horizontal="center" vertical="center"/>
    </xf>
    <xf numFmtId="49" fontId="11" fillId="12" borderId="18" xfId="1" applyNumberFormat="1" applyFill="1" applyBorder="1" applyAlignment="1">
      <alignment horizontal="center"/>
    </xf>
    <xf numFmtId="0" fontId="19" fillId="0" borderId="0" xfId="0" applyFont="1" applyAlignment="1">
      <alignment horizontal="center" vertical="center"/>
    </xf>
    <xf numFmtId="49" fontId="11" fillId="0" borderId="0" xfId="1" applyNumberFormat="1" applyBorder="1" applyAlignment="1">
      <alignment horizontal="center"/>
    </xf>
    <xf numFmtId="0" fontId="11" fillId="0" borderId="1" xfId="1" applyNumberFormat="1" applyBorder="1" applyAlignment="1">
      <alignment horizontal="center"/>
    </xf>
    <xf numFmtId="0" fontId="11" fillId="0" borderId="8" xfId="1" applyNumberFormat="1" applyBorder="1" applyAlignment="1">
      <alignment horizontal="center"/>
    </xf>
    <xf numFmtId="0" fontId="11" fillId="0" borderId="14" xfId="1" applyNumberFormat="1" applyBorder="1" applyAlignment="1">
      <alignment horizontal="center"/>
    </xf>
    <xf numFmtId="0" fontId="31" fillId="0" borderId="17" xfId="1" applyFont="1" applyBorder="1" applyAlignment="1">
      <alignment horizontal="left"/>
    </xf>
    <xf numFmtId="0" fontId="31" fillId="0" borderId="0" xfId="1" applyFont="1" applyBorder="1" applyAlignment="1">
      <alignment horizontal="left"/>
    </xf>
    <xf numFmtId="0" fontId="31" fillId="0" borderId="15" xfId="1" applyFont="1" applyBorder="1" applyAlignment="1">
      <alignment horizontal="left"/>
    </xf>
    <xf numFmtId="0" fontId="31" fillId="0" borderId="6" xfId="1" applyFont="1" applyBorder="1" applyAlignment="1">
      <alignment horizontal="left"/>
    </xf>
    <xf numFmtId="0" fontId="31" fillId="0" borderId="1" xfId="1" applyFont="1" applyBorder="1" applyAlignment="1">
      <alignment horizontal="left"/>
    </xf>
    <xf numFmtId="0" fontId="31" fillId="0" borderId="7" xfId="1" applyFont="1" applyBorder="1" applyAlignment="1">
      <alignment horizontal="left"/>
    </xf>
    <xf numFmtId="0" fontId="32" fillId="0" borderId="23" xfId="1" applyNumberFormat="1" applyFont="1" applyBorder="1" applyAlignment="1">
      <alignment horizontal="center"/>
    </xf>
    <xf numFmtId="0" fontId="11" fillId="0" borderId="18" xfId="1" applyBorder="1" applyAlignment="1">
      <alignment horizontal="center"/>
    </xf>
    <xf numFmtId="0" fontId="11" fillId="0" borderId="0" xfId="1" applyBorder="1" applyAlignment="1">
      <alignment horizontal="center"/>
    </xf>
    <xf numFmtId="0" fontId="31" fillId="0" borderId="23" xfId="1" applyFont="1" applyBorder="1" applyAlignment="1">
      <alignment horizontal="left"/>
    </xf>
    <xf numFmtId="0" fontId="31" fillId="0" borderId="18" xfId="1" applyFont="1" applyBorder="1" applyAlignment="1">
      <alignment horizontal="left"/>
    </xf>
    <xf numFmtId="0" fontId="31" fillId="0" borderId="24" xfId="1" applyFont="1" applyBorder="1" applyAlignment="1">
      <alignment horizontal="left"/>
    </xf>
    <xf numFmtId="0" fontId="22" fillId="0" borderId="23" xfId="1" applyFont="1" applyBorder="1" applyAlignment="1">
      <alignment horizontal="center"/>
    </xf>
    <xf numFmtId="0" fontId="22" fillId="0" borderId="18" xfId="1" applyFont="1" applyBorder="1" applyAlignment="1">
      <alignment horizontal="center"/>
    </xf>
    <xf numFmtId="0" fontId="22" fillId="0" borderId="24" xfId="1" applyFont="1" applyBorder="1" applyAlignment="1">
      <alignment horizontal="center"/>
    </xf>
    <xf numFmtId="0" fontId="22" fillId="0" borderId="17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2" fillId="0" borderId="15" xfId="1" applyFont="1" applyBorder="1" applyAlignment="1">
      <alignment horizontal="center"/>
    </xf>
    <xf numFmtId="0" fontId="22" fillId="0" borderId="8" xfId="1" applyNumberFormat="1" applyFont="1" applyBorder="1" applyAlignment="1">
      <alignment horizontal="center"/>
    </xf>
    <xf numFmtId="0" fontId="22" fillId="0" borderId="14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0" fontId="22" fillId="0" borderId="8" xfId="1" applyFont="1" applyBorder="1" applyAlignment="1">
      <alignment horizontal="center"/>
    </xf>
    <xf numFmtId="0" fontId="22" fillId="0" borderId="13" xfId="1" applyFont="1" applyBorder="1" applyAlignment="1">
      <alignment horizontal="center"/>
    </xf>
    <xf numFmtId="8" fontId="11" fillId="12" borderId="18" xfId="1" applyNumberFormat="1" applyFill="1" applyBorder="1" applyAlignment="1"/>
    <xf numFmtId="8" fontId="23" fillId="12" borderId="0" xfId="1" applyNumberFormat="1" applyFont="1" applyFill="1" applyAlignment="1" applyProtection="1">
      <protection locked="0"/>
    </xf>
  </cellXfs>
  <cellStyles count="46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Normal" xfId="0" builtinId="0"/>
    <cellStyle name="Normal 2" xfId="1" xr:uid="{00000000-0005-0000-0000-00002D000000}"/>
  </cellStyles>
  <dxfs count="0"/>
  <tableStyles count="0" defaultTableStyle="TableStyleMedium9" defaultPivotStyle="PivotStyleLight16"/>
  <colors>
    <mruColors>
      <color rgb="FFFCF5A4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</xdr:colOff>
          <xdr:row>11</xdr:row>
          <xdr:rowOff>127000</xdr:rowOff>
        </xdr:from>
        <xdr:to>
          <xdr:col>2</xdr:col>
          <xdr:colOff>88900</xdr:colOff>
          <xdr:row>13</xdr:row>
          <xdr:rowOff>25400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Central Administration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25400</xdr:colOff>
          <xdr:row>12</xdr:row>
          <xdr:rowOff>152400</xdr:rowOff>
        </xdr:from>
        <xdr:to>
          <xdr:col>2</xdr:col>
          <xdr:colOff>76200</xdr:colOff>
          <xdr:row>14</xdr:row>
          <xdr:rowOff>12700</xdr:rowOff>
        </xdr:to>
        <xdr:sp macro="" textlink="">
          <xdr:nvSpPr>
            <xdr:cNvPr id="15364" name="Check Box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Por Vida Academy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139700</xdr:rowOff>
        </xdr:from>
        <xdr:to>
          <xdr:col>6</xdr:col>
          <xdr:colOff>829733</xdr:colOff>
          <xdr:row>13</xdr:row>
          <xdr:rowOff>16934</xdr:rowOff>
        </xdr:to>
        <xdr:sp macro="" textlink="">
          <xdr:nvSpPr>
            <xdr:cNvPr id="15365" name="Check Box 5" descr="Por Vida Academy at Corpus Christi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0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Por Vida Academy at Corpus Christi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17</xdr:row>
          <xdr:rowOff>139700</xdr:rowOff>
        </xdr:from>
        <xdr:to>
          <xdr:col>3</xdr:col>
          <xdr:colOff>203200</xdr:colOff>
          <xdr:row>19</xdr:row>
          <xdr:rowOff>12700</xdr:rowOff>
        </xdr:to>
        <xdr:sp macro="" textlink="">
          <xdr:nvSpPr>
            <xdr:cNvPr id="15367" name="Check Box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0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New Hire -----&gt;&gt;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18</xdr:row>
          <xdr:rowOff>152400</xdr:rowOff>
        </xdr:from>
        <xdr:to>
          <xdr:col>3</xdr:col>
          <xdr:colOff>203200</xdr:colOff>
          <xdr:row>20</xdr:row>
          <xdr:rowOff>25400</xdr:rowOff>
        </xdr:to>
        <xdr:sp macro="" textlink="">
          <xdr:nvSpPr>
            <xdr:cNvPr id="15368" name="Check Box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0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New School Year  -----&gt;&gt;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19</xdr:row>
          <xdr:rowOff>152400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5369" name="Check Box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0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Change -----&gt;&gt;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20</xdr:row>
          <xdr:rowOff>152400</xdr:rowOff>
        </xdr:from>
        <xdr:to>
          <xdr:col>3</xdr:col>
          <xdr:colOff>203200</xdr:colOff>
          <xdr:row>22</xdr:row>
          <xdr:rowOff>12700</xdr:rowOff>
        </xdr:to>
        <xdr:sp macro="" textlink="">
          <xdr:nvSpPr>
            <xdr:cNvPr id="15370" name="Check Box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0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Resigned -----&gt;&gt;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</xdr:colOff>
          <xdr:row>21</xdr:row>
          <xdr:rowOff>139700</xdr:rowOff>
        </xdr:from>
        <xdr:to>
          <xdr:col>3</xdr:col>
          <xdr:colOff>203200</xdr:colOff>
          <xdr:row>23</xdr:row>
          <xdr:rowOff>25400</xdr:rowOff>
        </xdr:to>
        <xdr:sp macro="" textlink="">
          <xdr:nvSpPr>
            <xdr:cNvPr id="15371" name="Check Box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0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Terminated -----&gt;&gt;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738081</xdr:colOff>
      <xdr:row>0</xdr:row>
      <xdr:rowOff>73397</xdr:rowOff>
    </xdr:from>
    <xdr:to>
      <xdr:col>8</xdr:col>
      <xdr:colOff>227773</xdr:colOff>
      <xdr:row>4</xdr:row>
      <xdr:rowOff>27214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0010" y="73397"/>
          <a:ext cx="3479307" cy="606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127000</xdr:rowOff>
    </xdr:from>
    <xdr:to>
      <xdr:col>9</xdr:col>
      <xdr:colOff>444500</xdr:colOff>
      <xdr:row>53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600" y="127000"/>
          <a:ext cx="7010400" cy="8661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53</xdr:row>
      <xdr:rowOff>0</xdr:rowOff>
    </xdr:from>
    <xdr:to>
      <xdr:col>9</xdr:col>
      <xdr:colOff>406400</xdr:colOff>
      <xdr:row>95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" y="8750300"/>
          <a:ext cx="6858000" cy="707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94</xdr:row>
      <xdr:rowOff>139700</xdr:rowOff>
    </xdr:from>
    <xdr:to>
      <xdr:col>9</xdr:col>
      <xdr:colOff>393700</xdr:colOff>
      <xdr:row>137</xdr:row>
      <xdr:rowOff>88900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" y="15659100"/>
          <a:ext cx="6870700" cy="704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136</xdr:row>
      <xdr:rowOff>101600</xdr:rowOff>
    </xdr:from>
    <xdr:to>
      <xdr:col>9</xdr:col>
      <xdr:colOff>330200</xdr:colOff>
      <xdr:row>175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5200" y="22555200"/>
          <a:ext cx="6794500" cy="637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175</xdr:row>
      <xdr:rowOff>63500</xdr:rowOff>
    </xdr:from>
    <xdr:to>
      <xdr:col>9</xdr:col>
      <xdr:colOff>381000</xdr:colOff>
      <xdr:row>180</xdr:row>
      <xdr:rowOff>88900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100" y="28956000"/>
          <a:ext cx="6883400" cy="850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181</xdr:row>
      <xdr:rowOff>0</xdr:rowOff>
    </xdr:from>
    <xdr:to>
      <xdr:col>9</xdr:col>
      <xdr:colOff>406030</xdr:colOff>
      <xdr:row>217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3600" y="29883100"/>
          <a:ext cx="697193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1498600</xdr:colOff>
      <xdr:row>0</xdr:row>
      <xdr:rowOff>101600</xdr:rowOff>
    </xdr:from>
    <xdr:to>
      <xdr:col>0</xdr:col>
      <xdr:colOff>5410200</xdr:colOff>
      <xdr:row>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600" y="101600"/>
          <a:ext cx="3911600" cy="711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2438400</xdr:colOff>
      <xdr:row>0</xdr:row>
      <xdr:rowOff>114300</xdr:rowOff>
    </xdr:from>
    <xdr:to>
      <xdr:col>2</xdr:col>
      <xdr:colOff>139700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4300"/>
          <a:ext cx="3911600" cy="711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6:U255"/>
  <sheetViews>
    <sheetView tabSelected="1" topLeftCell="A54" zoomScale="150" zoomScaleNormal="150" zoomScaleSheetLayoutView="100" zoomScalePageLayoutView="150" workbookViewId="0">
      <selection activeCell="H78" sqref="H78"/>
    </sheetView>
  </sheetViews>
  <sheetFormatPr baseColWidth="10" defaultColWidth="9.1640625" defaultRowHeight="13"/>
  <cols>
    <col min="1" max="1" width="10.5" style="16" customWidth="1"/>
    <col min="2" max="2" width="10" style="16" customWidth="1"/>
    <col min="3" max="4" width="10.5" style="16" customWidth="1"/>
    <col min="5" max="5" width="14.6640625" style="16" customWidth="1"/>
    <col min="6" max="6" width="12" style="16" customWidth="1"/>
    <col min="7" max="7" width="14.1640625" style="16" customWidth="1"/>
    <col min="8" max="8" width="11.83203125" style="16" customWidth="1"/>
    <col min="9" max="9" width="11" style="16" customWidth="1"/>
    <col min="10" max="11" width="10.5" style="16" customWidth="1"/>
    <col min="12" max="13" width="12.6640625" style="16" customWidth="1"/>
    <col min="14" max="14" width="9.1640625" style="16"/>
    <col min="15" max="15" width="11.33203125" style="16" customWidth="1"/>
    <col min="16" max="16384" width="9.1640625" style="16"/>
  </cols>
  <sheetData>
    <row r="6" spans="1:13" ht="5" customHeight="1"/>
    <row r="7" spans="1:13" ht="29" customHeight="1">
      <c r="A7" s="110"/>
      <c r="B7" s="110"/>
      <c r="C7" s="110"/>
      <c r="D7" s="110"/>
      <c r="E7" s="211" t="s">
        <v>201</v>
      </c>
      <c r="F7" s="211"/>
      <c r="G7" s="211"/>
      <c r="H7" s="211"/>
      <c r="I7" s="211"/>
      <c r="J7" s="211"/>
    </row>
    <row r="8" spans="1:13" ht="13" customHeight="1"/>
    <row r="9" spans="1:13">
      <c r="A9" s="57" t="s">
        <v>219</v>
      </c>
      <c r="B9" s="57"/>
      <c r="C9" s="57"/>
      <c r="J9" s="188" t="s">
        <v>43</v>
      </c>
      <c r="K9" s="193"/>
      <c r="L9" s="223">
        <f ca="1">NOW()</f>
        <v>44047.672382986108</v>
      </c>
      <c r="M9" s="224"/>
    </row>
    <row r="10" spans="1:13">
      <c r="A10" s="205" t="s">
        <v>2</v>
      </c>
      <c r="B10" s="205"/>
      <c r="C10" s="226" t="s">
        <v>220</v>
      </c>
      <c r="D10" s="227"/>
      <c r="E10" s="228"/>
      <c r="L10" s="229">
        <f ca="1">NOW()</f>
        <v>44047.672382986108</v>
      </c>
      <c r="M10" s="230"/>
    </row>
    <row r="11" spans="1:13">
      <c r="B11" s="1"/>
    </row>
    <row r="12" spans="1:13">
      <c r="A12" s="205" t="s">
        <v>46</v>
      </c>
      <c r="B12" s="205"/>
      <c r="C12" s="205"/>
      <c r="D12" s="205"/>
      <c r="E12" s="205"/>
      <c r="F12" s="205"/>
      <c r="G12" s="205"/>
      <c r="I12" s="217" t="s">
        <v>120</v>
      </c>
      <c r="J12" s="218"/>
      <c r="K12" s="218"/>
      <c r="L12" s="219"/>
      <c r="M12" s="58"/>
    </row>
    <row r="13" spans="1:13">
      <c r="A13" s="220"/>
      <c r="B13" s="220"/>
      <c r="C13" s="220"/>
      <c r="D13" s="222"/>
      <c r="E13" s="222"/>
      <c r="F13" s="222"/>
      <c r="G13" s="222"/>
      <c r="H13" s="222"/>
    </row>
    <row r="14" spans="1:13" ht="14">
      <c r="A14" s="221"/>
      <c r="B14" s="221"/>
      <c r="C14" s="221"/>
      <c r="D14" s="222"/>
      <c r="E14" s="222"/>
      <c r="F14" s="222"/>
      <c r="G14" s="222"/>
      <c r="H14" s="222"/>
      <c r="I14" s="180" t="s">
        <v>150</v>
      </c>
      <c r="J14" s="185" t="s">
        <v>198</v>
      </c>
      <c r="K14" s="186"/>
      <c r="L14" s="186"/>
      <c r="M14" s="186"/>
    </row>
    <row r="16" spans="1:13">
      <c r="A16" s="213" t="s">
        <v>37</v>
      </c>
      <c r="B16" s="213"/>
      <c r="C16" s="213"/>
      <c r="D16" s="213"/>
      <c r="F16" s="214" t="s">
        <v>79</v>
      </c>
      <c r="G16" s="215"/>
      <c r="H16" s="215"/>
      <c r="I16" s="215"/>
      <c r="J16" s="216"/>
    </row>
    <row r="17" spans="1:15">
      <c r="F17" s="209"/>
      <c r="G17" s="209"/>
      <c r="H17" s="209"/>
      <c r="I17" s="209"/>
      <c r="J17" s="209"/>
      <c r="L17" s="79"/>
    </row>
    <row r="18" spans="1:15">
      <c r="A18" s="5" t="s">
        <v>47</v>
      </c>
      <c r="C18" s="2"/>
      <c r="D18" s="4"/>
      <c r="F18" s="209"/>
      <c r="G18" s="209"/>
      <c r="H18" s="209"/>
      <c r="I18" s="209"/>
      <c r="J18" s="209"/>
    </row>
    <row r="19" spans="1:15" ht="14" customHeight="1">
      <c r="A19" s="14"/>
      <c r="B19" s="188"/>
      <c r="C19" s="188"/>
      <c r="D19" s="188"/>
      <c r="E19" s="198" t="s">
        <v>122</v>
      </c>
      <c r="F19" s="198"/>
      <c r="G19" s="198"/>
      <c r="H19" s="198"/>
      <c r="I19" s="198"/>
      <c r="J19" s="198"/>
      <c r="K19" s="198"/>
      <c r="L19" s="26"/>
    </row>
    <row r="20" spans="1:15" ht="14" customHeight="1">
      <c r="A20" s="14"/>
      <c r="B20" s="209"/>
      <c r="C20" s="209"/>
      <c r="D20" s="209"/>
      <c r="E20" s="198" t="s">
        <v>122</v>
      </c>
      <c r="F20" s="198"/>
      <c r="G20" s="198"/>
      <c r="H20" s="198"/>
      <c r="I20" s="198"/>
      <c r="J20" s="198"/>
      <c r="K20" s="198"/>
      <c r="L20" s="26"/>
    </row>
    <row r="21" spans="1:15" ht="14" customHeight="1">
      <c r="A21" s="14"/>
      <c r="B21" s="212" t="s">
        <v>45</v>
      </c>
      <c r="C21" s="212"/>
      <c r="D21" s="212"/>
      <c r="E21" s="198" t="s">
        <v>122</v>
      </c>
      <c r="F21" s="198"/>
      <c r="G21" s="198"/>
      <c r="H21" s="198"/>
      <c r="I21" s="198"/>
      <c r="J21" s="198"/>
      <c r="K21" s="198"/>
      <c r="L21" s="26"/>
    </row>
    <row r="22" spans="1:15" ht="14" customHeight="1">
      <c r="A22" s="14"/>
      <c r="B22" s="209"/>
      <c r="C22" s="209"/>
      <c r="D22" s="209"/>
      <c r="E22" s="198" t="s">
        <v>122</v>
      </c>
      <c r="F22" s="198"/>
      <c r="G22" s="198"/>
      <c r="H22" s="198"/>
      <c r="I22" s="198"/>
      <c r="J22" s="198"/>
      <c r="K22" s="198"/>
      <c r="L22" s="26"/>
    </row>
    <row r="23" spans="1:15" ht="14" customHeight="1" thickBot="1">
      <c r="A23" s="14"/>
      <c r="B23" s="199"/>
      <c r="C23" s="199"/>
      <c r="D23" s="199"/>
      <c r="E23" s="198" t="s">
        <v>122</v>
      </c>
      <c r="F23" s="198"/>
      <c r="G23" s="198"/>
      <c r="H23" s="198"/>
      <c r="I23" s="198"/>
      <c r="J23" s="198"/>
      <c r="K23" s="198"/>
      <c r="L23" s="26"/>
    </row>
    <row r="24" spans="1:15" ht="15" thickTop="1" thickBot="1">
      <c r="A24" s="194"/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6"/>
    </row>
    <row r="25" spans="1:15" ht="14" thickTop="1">
      <c r="A25" s="2" t="s">
        <v>5</v>
      </c>
      <c r="B25" s="18" t="s">
        <v>0</v>
      </c>
      <c r="C25" s="2"/>
      <c r="D25" s="2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</row>
    <row r="26" spans="1:1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1:15">
      <c r="A27" s="20">
        <v>1</v>
      </c>
      <c r="B27" s="119" t="s">
        <v>200</v>
      </c>
      <c r="C27" s="118" t="s">
        <v>16</v>
      </c>
      <c r="D27" s="8" t="s">
        <v>17</v>
      </c>
      <c r="E27" s="8" t="s">
        <v>18</v>
      </c>
      <c r="F27" s="8" t="s">
        <v>19</v>
      </c>
      <c r="G27" s="8" t="s">
        <v>20</v>
      </c>
      <c r="H27" s="8" t="s">
        <v>21</v>
      </c>
      <c r="I27" s="8" t="s">
        <v>22</v>
      </c>
      <c r="J27" s="8" t="s">
        <v>23</v>
      </c>
      <c r="K27" s="8" t="s">
        <v>29</v>
      </c>
      <c r="L27" s="19"/>
      <c r="M27" s="19"/>
      <c r="N27" s="19"/>
      <c r="O27" s="19"/>
    </row>
    <row r="28" spans="1:15">
      <c r="A28" s="19"/>
      <c r="B28" s="139"/>
      <c r="C28" s="137" t="s">
        <v>24</v>
      </c>
      <c r="D28" s="12" t="s">
        <v>25</v>
      </c>
      <c r="E28" s="12" t="s">
        <v>26</v>
      </c>
      <c r="F28" s="12" t="s">
        <v>25</v>
      </c>
      <c r="G28" s="12" t="s">
        <v>27</v>
      </c>
      <c r="H28" s="13" t="s">
        <v>9</v>
      </c>
      <c r="I28" s="13" t="s">
        <v>28</v>
      </c>
      <c r="J28" s="13" t="s">
        <v>9</v>
      </c>
      <c r="K28" s="13" t="s">
        <v>28</v>
      </c>
      <c r="L28" s="23" t="s">
        <v>41</v>
      </c>
      <c r="M28" s="23" t="s">
        <v>40</v>
      </c>
      <c r="N28" s="19"/>
      <c r="O28" s="19"/>
    </row>
    <row r="29" spans="1:15">
      <c r="A29" s="132" t="s">
        <v>275</v>
      </c>
      <c r="B29" s="170">
        <v>1</v>
      </c>
      <c r="C29" s="138"/>
      <c r="D29" s="11"/>
      <c r="E29" s="11"/>
      <c r="F29" s="11"/>
      <c r="G29" s="11"/>
      <c r="H29" s="11"/>
      <c r="I29" s="11"/>
      <c r="J29" s="11"/>
      <c r="K29" s="11"/>
      <c r="L29" s="175">
        <f>IF(H49="","",+H54*B29)</f>
        <v>0</v>
      </c>
      <c r="M29" s="83">
        <v>0</v>
      </c>
    </row>
    <row r="30" spans="1:15">
      <c r="A30" s="135" t="s">
        <v>276</v>
      </c>
      <c r="B30" s="170">
        <v>0</v>
      </c>
      <c r="C30" s="138"/>
      <c r="D30" s="11"/>
      <c r="E30" s="11"/>
      <c r="F30" s="11"/>
      <c r="G30" s="11"/>
      <c r="H30" s="11"/>
      <c r="I30" s="11"/>
      <c r="J30" s="11"/>
      <c r="K30" s="11"/>
      <c r="L30" s="175">
        <f>IF(H49="","",+H54*B30)</f>
        <v>0</v>
      </c>
      <c r="M30" s="173">
        <f>+H61+H62+H63+H64+H65+H66+H67</f>
        <v>0</v>
      </c>
    </row>
    <row r="31" spans="1:15">
      <c r="A31" s="178" t="s">
        <v>278</v>
      </c>
      <c r="B31" s="171">
        <v>0</v>
      </c>
      <c r="C31" s="138"/>
      <c r="D31" s="11"/>
      <c r="E31" s="11"/>
      <c r="F31" s="11"/>
      <c r="G31" s="11"/>
      <c r="H31" s="11"/>
      <c r="I31" s="11"/>
      <c r="J31" s="11"/>
      <c r="K31" s="11"/>
      <c r="L31" s="175">
        <f>IF(I49="","",+I54*B31)</f>
        <v>0</v>
      </c>
      <c r="M31" s="174">
        <f>+I68</f>
        <v>0</v>
      </c>
    </row>
    <row r="32" spans="1:15">
      <c r="A32" s="136" t="s">
        <v>279</v>
      </c>
      <c r="B32" s="172">
        <v>0</v>
      </c>
      <c r="C32" s="138"/>
      <c r="D32" s="11"/>
      <c r="E32" s="11"/>
      <c r="F32" s="11"/>
      <c r="G32" s="11"/>
      <c r="H32" s="11"/>
      <c r="I32" s="11"/>
      <c r="J32" s="11"/>
      <c r="K32" s="11"/>
      <c r="L32" s="175">
        <f>IF(J49="","",+J54*B32)</f>
        <v>0</v>
      </c>
      <c r="M32" s="174">
        <f>+J68</f>
        <v>0</v>
      </c>
    </row>
    <row r="33" spans="1:15" ht="15" thickBot="1">
      <c r="B33" s="140">
        <f>SUM(B29:B32)</f>
        <v>1</v>
      </c>
      <c r="C33" s="197"/>
      <c r="D33" s="197"/>
      <c r="E33" s="197"/>
      <c r="F33" s="197"/>
      <c r="G33" s="9"/>
      <c r="H33" s="10"/>
      <c r="I33" s="10"/>
      <c r="J33" s="10"/>
      <c r="K33" s="10"/>
      <c r="L33" s="24">
        <f>(L29+L30+L31+L32)</f>
        <v>0</v>
      </c>
      <c r="M33" s="24">
        <f>(M29+M30+M31+M32)</f>
        <v>0</v>
      </c>
    </row>
    <row r="34" spans="1:15" ht="14" thickTop="1">
      <c r="B34" s="22"/>
      <c r="C34" s="9"/>
      <c r="D34" s="9"/>
      <c r="E34" s="9"/>
      <c r="F34" s="9"/>
      <c r="G34" s="9"/>
      <c r="H34" s="10"/>
      <c r="I34" s="10"/>
      <c r="J34" s="10"/>
      <c r="K34" s="10"/>
    </row>
    <row r="35" spans="1:15">
      <c r="A35" s="17">
        <f>+A27+1</f>
        <v>2</v>
      </c>
      <c r="B35" s="16" t="s">
        <v>33</v>
      </c>
      <c r="H35" s="214" t="s">
        <v>208</v>
      </c>
      <c r="I35" s="215"/>
      <c r="J35" s="216"/>
    </row>
    <row r="36" spans="1:15">
      <c r="A36" s="85"/>
      <c r="H36" s="209"/>
      <c r="I36" s="209"/>
      <c r="J36" s="209"/>
    </row>
    <row r="37" spans="1:15">
      <c r="A37" s="17">
        <f>+A35+1</f>
        <v>3</v>
      </c>
      <c r="B37" s="91" t="s">
        <v>30</v>
      </c>
      <c r="C37" s="209" t="s">
        <v>31</v>
      </c>
      <c r="D37" s="209"/>
      <c r="E37" s="209"/>
      <c r="F37" s="209"/>
      <c r="H37" s="231"/>
      <c r="I37" s="231"/>
      <c r="J37" s="231"/>
      <c r="K37" s="111"/>
    </row>
    <row r="38" spans="1:15">
      <c r="H38" s="209"/>
      <c r="I38" s="209"/>
      <c r="J38" s="209"/>
    </row>
    <row r="39" spans="1:15">
      <c r="A39" s="17">
        <f>+A37+1</f>
        <v>4</v>
      </c>
      <c r="B39" s="188" t="s">
        <v>6</v>
      </c>
      <c r="C39" s="188"/>
      <c r="D39" s="188"/>
      <c r="E39" s="188"/>
      <c r="F39" s="188"/>
      <c r="H39" s="232"/>
      <c r="I39" s="233"/>
      <c r="J39" s="234"/>
    </row>
    <row r="40" spans="1:15" ht="16" customHeight="1">
      <c r="A40" s="85"/>
      <c r="B40" s="86"/>
      <c r="C40" s="86"/>
      <c r="D40" s="86"/>
      <c r="E40" s="86"/>
      <c r="F40" s="86"/>
      <c r="H40" s="15"/>
      <c r="I40" s="15"/>
      <c r="J40" s="15"/>
      <c r="K40" s="94"/>
    </row>
    <row r="41" spans="1:15" ht="15" customHeight="1">
      <c r="A41" s="85">
        <v>5</v>
      </c>
      <c r="B41" s="188" t="s">
        <v>7</v>
      </c>
      <c r="C41" s="188"/>
      <c r="D41" s="188"/>
      <c r="E41" s="188"/>
      <c r="F41" s="188"/>
      <c r="G41" s="188"/>
      <c r="H41" s="210"/>
      <c r="I41" s="210"/>
      <c r="J41" s="210"/>
      <c r="K41" s="94"/>
    </row>
    <row r="42" spans="1:15" ht="15" customHeight="1">
      <c r="A42" s="85">
        <v>6</v>
      </c>
      <c r="B42" s="188" t="s">
        <v>8</v>
      </c>
      <c r="C42" s="188"/>
      <c r="D42" s="188"/>
      <c r="E42" s="188"/>
      <c r="F42" s="188"/>
      <c r="G42" s="188"/>
      <c r="H42" s="210"/>
      <c r="I42" s="210"/>
      <c r="J42" s="210"/>
      <c r="K42" s="94"/>
    </row>
    <row r="43" spans="1:15" ht="15" customHeight="1">
      <c r="A43" s="177"/>
      <c r="B43" s="176"/>
      <c r="C43" s="176"/>
      <c r="D43" s="176"/>
      <c r="E43" s="176"/>
      <c r="F43" s="176"/>
      <c r="G43" s="176"/>
      <c r="H43" s="179"/>
      <c r="I43" s="179"/>
      <c r="J43" s="179"/>
      <c r="K43" s="94"/>
    </row>
    <row r="44" spans="1:15">
      <c r="B44" s="86"/>
      <c r="C44" s="86"/>
      <c r="D44" s="86"/>
      <c r="E44" s="86"/>
      <c r="F44" s="86"/>
      <c r="G44" s="86"/>
      <c r="H44" s="107" t="s">
        <v>277</v>
      </c>
      <c r="I44" s="108" t="s">
        <v>278</v>
      </c>
      <c r="J44" s="109" t="s">
        <v>279</v>
      </c>
      <c r="K44" s="94"/>
    </row>
    <row r="45" spans="1:15">
      <c r="A45" s="17">
        <v>7</v>
      </c>
      <c r="B45" s="188" t="s">
        <v>209</v>
      </c>
      <c r="C45" s="188"/>
      <c r="D45" s="188"/>
      <c r="E45" s="188"/>
      <c r="F45" s="188"/>
      <c r="G45" s="188"/>
      <c r="H45" s="102"/>
      <c r="I45" s="131"/>
      <c r="J45" s="103"/>
      <c r="K45" s="94"/>
      <c r="L45" s="90"/>
      <c r="M45" s="90"/>
    </row>
    <row r="46" spans="1:15">
      <c r="B46" s="209"/>
      <c r="C46" s="209"/>
      <c r="D46" s="209"/>
      <c r="E46" s="209"/>
      <c r="F46" s="209"/>
      <c r="G46" s="209"/>
      <c r="H46" s="209"/>
      <c r="I46" s="209"/>
      <c r="J46" s="209"/>
      <c r="K46" s="94"/>
      <c r="L46" s="90"/>
      <c r="M46" s="90"/>
    </row>
    <row r="47" spans="1:15">
      <c r="A47" s="17">
        <f>+A45+1</f>
        <v>8</v>
      </c>
      <c r="B47" s="188" t="s">
        <v>210</v>
      </c>
      <c r="C47" s="188"/>
      <c r="D47" s="188"/>
      <c r="E47" s="188"/>
      <c r="F47" s="188"/>
      <c r="G47" s="188"/>
      <c r="H47" s="102"/>
      <c r="I47" s="131"/>
      <c r="J47" s="103"/>
      <c r="K47" s="94"/>
      <c r="L47" s="92"/>
      <c r="M47" s="92"/>
    </row>
    <row r="48" spans="1:15">
      <c r="B48" s="209"/>
      <c r="C48" s="209"/>
      <c r="D48" s="209"/>
      <c r="E48" s="209"/>
      <c r="F48" s="209"/>
      <c r="G48" s="209"/>
      <c r="H48" s="122"/>
      <c r="I48" s="122"/>
      <c r="J48" s="122"/>
      <c r="K48" s="94"/>
      <c r="L48" s="94"/>
      <c r="M48" s="94"/>
      <c r="N48" s="91"/>
      <c r="O48" s="91"/>
    </row>
    <row r="49" spans="1:16">
      <c r="A49" s="17">
        <f>+A47+1</f>
        <v>9</v>
      </c>
      <c r="B49" s="205" t="s">
        <v>11</v>
      </c>
      <c r="C49" s="205"/>
      <c r="D49" s="205"/>
      <c r="E49" s="205"/>
      <c r="F49" s="205"/>
      <c r="G49" s="205"/>
      <c r="H49" s="128">
        <v>0</v>
      </c>
      <c r="I49" s="129">
        <v>0</v>
      </c>
      <c r="J49" s="130">
        <v>0</v>
      </c>
      <c r="K49" s="95"/>
      <c r="L49" s="182"/>
      <c r="M49" s="183"/>
      <c r="N49" s="183"/>
      <c r="O49" s="91"/>
    </row>
    <row r="50" spans="1:16">
      <c r="A50" s="17">
        <f t="shared" ref="A50:A56" si="0">+A49+1</f>
        <v>10</v>
      </c>
      <c r="B50" s="188" t="s">
        <v>10</v>
      </c>
      <c r="C50" s="188"/>
      <c r="D50" s="188"/>
      <c r="E50" s="188"/>
      <c r="F50" s="188"/>
      <c r="G50" s="188"/>
      <c r="H50" s="124">
        <v>0</v>
      </c>
      <c r="I50" s="125">
        <v>0</v>
      </c>
      <c r="J50" s="126">
        <v>0</v>
      </c>
      <c r="K50" s="96"/>
      <c r="L50" s="96"/>
      <c r="M50" s="96"/>
      <c r="N50" s="91"/>
      <c r="O50" s="91"/>
    </row>
    <row r="51" spans="1:16">
      <c r="A51" s="17">
        <f t="shared" si="0"/>
        <v>11</v>
      </c>
      <c r="B51" s="188" t="s">
        <v>48</v>
      </c>
      <c r="C51" s="188"/>
      <c r="D51" s="188"/>
      <c r="E51" s="188"/>
      <c r="F51" s="188"/>
      <c r="G51" s="188"/>
      <c r="H51" s="143">
        <f>H49*H50</f>
        <v>0</v>
      </c>
      <c r="I51" s="144">
        <f>I49*I50</f>
        <v>0</v>
      </c>
      <c r="J51" s="145">
        <f>J49*J50</f>
        <v>0</v>
      </c>
      <c r="K51" s="97"/>
      <c r="L51" s="184"/>
      <c r="M51" s="184"/>
      <c r="N51" s="184"/>
      <c r="O51" s="91"/>
    </row>
    <row r="52" spans="1:16">
      <c r="A52" s="17">
        <f t="shared" si="0"/>
        <v>12</v>
      </c>
      <c r="B52" s="188" t="s">
        <v>118</v>
      </c>
      <c r="C52" s="188"/>
      <c r="D52" s="188"/>
      <c r="E52" s="188"/>
      <c r="F52" s="188"/>
      <c r="G52" s="188"/>
      <c r="H52" s="141">
        <f>IF(H49="",0,IF('Work Days Hourly'!$E$22&gt;0,IF('Work Days Hourly'!$D$22&gt;0,"See Work Days Hourly Tab Col B",'Work Days Hourly'!$D$22),'Work Days Hourly'!$D$22))</f>
        <v>0</v>
      </c>
      <c r="I52" s="141">
        <f>IF(I49="",0,IF('Work Days Hourly'!$E$22&gt;0,IF('Work Days Hourly'!$D$22&gt;0,"See Work Days Hourly Tab Col B",'Work Days Hourly'!$D$22),'Work Days Hourly'!$D$22))</f>
        <v>0</v>
      </c>
      <c r="J52" s="141">
        <f>IF(J49="",0,IF('Work Days Hourly'!$E$22&gt;0,IF('Work Days Hourly'!$D$22&gt;0,"See Work Days Hourly Tab Col B",'Work Days Hourly'!$D$22),'Work Days Hourly'!$D$22))</f>
        <v>0</v>
      </c>
      <c r="K52" s="96"/>
      <c r="L52" s="133"/>
      <c r="M52" s="133"/>
      <c r="N52" s="133"/>
      <c r="O52" s="91"/>
    </row>
    <row r="53" spans="1:16">
      <c r="A53" s="17">
        <v>11</v>
      </c>
      <c r="B53" s="188" t="s">
        <v>119</v>
      </c>
      <c r="C53" s="188"/>
      <c r="D53" s="188"/>
      <c r="E53" s="188"/>
      <c r="F53" s="188"/>
      <c r="G53" s="188"/>
      <c r="H53" s="141">
        <f>IF($H$49="",0,IF('Work Days Hourly'!$D$22&gt;0,IF('Work Days Hourly'!$E$22&gt;0,"See Work Days Hourly Tab Col B",'Work Days Hourly'!$E$22),'Work Days Hourly'!$E$22))</f>
        <v>0</v>
      </c>
      <c r="I53" s="141">
        <f>IF($H$49="",0,IF('Work Days Hourly'!$D$22&gt;0,IF('Work Days Hourly'!$E$22&gt;0,"See Work Days Hourly Tab Col B",'Work Days Hourly'!$E$22),'Work Days Hourly'!$E$22))</f>
        <v>0</v>
      </c>
      <c r="J53" s="141">
        <f>IF($H$49="",0,IF('Work Days Hourly'!$D$22&gt;0,IF('Work Days Hourly'!$E$22&gt;0,"See Work Days Hourly Tab Col B",'Work Days Hourly'!$E$22),'Work Days Hourly'!$E$22))</f>
        <v>0</v>
      </c>
      <c r="K53" s="96"/>
      <c r="L53" s="133"/>
      <c r="M53" s="133"/>
      <c r="N53" s="133"/>
      <c r="O53" s="91"/>
    </row>
    <row r="54" spans="1:16">
      <c r="A54" s="17">
        <v>12</v>
      </c>
      <c r="B54" s="16" t="s">
        <v>32</v>
      </c>
      <c r="H54" s="121">
        <f>IF(H52&gt;0,H52*H51,H53*H51)</f>
        <v>0</v>
      </c>
      <c r="I54" s="121">
        <f>IF(I52&gt;0,I52*I51,I53*I51)</f>
        <v>0</v>
      </c>
      <c r="J54" s="121">
        <f>IF(J52&gt;0,J52*J51,J53*J51)</f>
        <v>0</v>
      </c>
      <c r="K54" s="97"/>
      <c r="L54" s="134"/>
      <c r="M54" s="134"/>
      <c r="N54" s="134"/>
      <c r="O54" s="91"/>
    </row>
    <row r="55" spans="1:16">
      <c r="A55" s="17">
        <v>13</v>
      </c>
      <c r="B55" s="188" t="s">
        <v>51</v>
      </c>
      <c r="C55" s="188"/>
      <c r="D55" s="188"/>
      <c r="E55" s="188"/>
      <c r="F55" s="188"/>
      <c r="G55" s="188"/>
      <c r="H55" s="104">
        <v>0</v>
      </c>
      <c r="I55" s="123">
        <v>0</v>
      </c>
      <c r="J55" s="106">
        <v>0</v>
      </c>
      <c r="K55" s="89"/>
      <c r="L55" s="203"/>
      <c r="M55" s="203"/>
      <c r="N55" s="203"/>
      <c r="O55" s="91"/>
    </row>
    <row r="56" spans="1:16">
      <c r="A56" s="17">
        <f t="shared" si="0"/>
        <v>14</v>
      </c>
      <c r="B56" s="188" t="s">
        <v>52</v>
      </c>
      <c r="C56" s="188"/>
      <c r="D56" s="188"/>
      <c r="E56" s="188"/>
      <c r="F56" s="188"/>
      <c r="G56" s="188"/>
      <c r="H56" s="120" t="e">
        <f>IF(H55="","",+H54/H55)</f>
        <v>#DIV/0!</v>
      </c>
      <c r="I56" s="120" t="e">
        <f>IF(I55="","",+I54/I55)</f>
        <v>#DIV/0!</v>
      </c>
      <c r="J56" s="120" t="e">
        <f>IF(J55="","",+J54/J55)</f>
        <v>#DIV/0!</v>
      </c>
      <c r="K56" s="95"/>
      <c r="L56" s="95"/>
      <c r="M56" s="95"/>
      <c r="N56" s="95"/>
      <c r="O56" s="91"/>
      <c r="P56" s="91"/>
    </row>
    <row r="57" spans="1:16">
      <c r="A57" s="81"/>
      <c r="B57" s="82"/>
      <c r="C57" s="82"/>
      <c r="D57" s="82"/>
      <c r="E57" s="82"/>
      <c r="F57" s="82"/>
      <c r="G57" s="82"/>
      <c r="H57" s="84"/>
      <c r="I57" s="84"/>
      <c r="J57" s="84"/>
      <c r="K57" s="87"/>
      <c r="L57" s="98"/>
      <c r="M57" s="98"/>
      <c r="N57" s="91"/>
      <c r="O57" s="91"/>
      <c r="P57" s="91"/>
    </row>
    <row r="58" spans="1:16" ht="23" customHeight="1">
      <c r="H58" s="107" t="s">
        <v>277</v>
      </c>
      <c r="I58" s="108" t="s">
        <v>278</v>
      </c>
      <c r="J58" s="109" t="s">
        <v>279</v>
      </c>
      <c r="K58" s="98"/>
      <c r="L58" s="92"/>
      <c r="M58" s="92"/>
      <c r="N58" s="92"/>
      <c r="O58" s="92"/>
      <c r="P58" s="92"/>
    </row>
    <row r="59" spans="1:16">
      <c r="A59" s="17">
        <f>+A56+1</f>
        <v>15</v>
      </c>
      <c r="B59" s="205" t="s">
        <v>34</v>
      </c>
      <c r="C59" s="205"/>
      <c r="D59" s="205"/>
      <c r="E59" s="205"/>
      <c r="F59" s="205"/>
      <c r="G59" s="206"/>
      <c r="H59" s="142"/>
      <c r="I59" s="142"/>
      <c r="J59" s="142"/>
      <c r="K59" s="93"/>
      <c r="L59" s="93"/>
      <c r="M59" s="93"/>
      <c r="N59" s="93"/>
      <c r="O59" s="93"/>
      <c r="P59" s="93"/>
    </row>
    <row r="60" spans="1:16">
      <c r="A60" s="17">
        <f>+A59+1</f>
        <v>16</v>
      </c>
      <c r="B60" s="205" t="s">
        <v>13</v>
      </c>
      <c r="C60" s="205"/>
      <c r="D60" s="205"/>
      <c r="E60" s="205"/>
      <c r="F60" s="205"/>
      <c r="G60" s="206"/>
      <c r="H60" s="148">
        <f>+M29</f>
        <v>0</v>
      </c>
      <c r="I60" s="149"/>
      <c r="J60" s="150"/>
      <c r="K60" s="94"/>
      <c r="M60" s="94"/>
      <c r="N60" s="94"/>
      <c r="O60" s="94"/>
      <c r="P60" s="94"/>
    </row>
    <row r="61" spans="1:16">
      <c r="A61" s="17"/>
      <c r="B61" s="200" t="s">
        <v>266</v>
      </c>
      <c r="C61" s="200"/>
      <c r="D61" s="200"/>
      <c r="E61" s="201" t="s">
        <v>208</v>
      </c>
      <c r="F61" s="201"/>
      <c r="G61" s="202"/>
      <c r="H61" s="151"/>
      <c r="I61" s="149"/>
      <c r="J61" s="150"/>
      <c r="K61" s="94"/>
      <c r="M61" s="94"/>
      <c r="N61" s="94"/>
      <c r="O61" s="94"/>
      <c r="P61" s="94"/>
    </row>
    <row r="62" spans="1:16">
      <c r="A62" s="17"/>
      <c r="B62" s="200" t="s">
        <v>266</v>
      </c>
      <c r="C62" s="200"/>
      <c r="D62" s="200"/>
      <c r="E62" s="201" t="s">
        <v>208</v>
      </c>
      <c r="F62" s="201"/>
      <c r="G62" s="202"/>
      <c r="H62" s="151"/>
      <c r="I62" s="149"/>
      <c r="J62" s="150"/>
      <c r="K62" s="94"/>
      <c r="M62" s="94"/>
      <c r="N62" s="94"/>
      <c r="O62" s="94"/>
      <c r="P62" s="94"/>
    </row>
    <row r="63" spans="1:16">
      <c r="A63" s="17"/>
      <c r="B63" s="200" t="s">
        <v>121</v>
      </c>
      <c r="C63" s="200"/>
      <c r="D63" s="200"/>
      <c r="E63" s="200"/>
      <c r="F63" s="200"/>
      <c r="G63" s="225"/>
      <c r="H63" s="151"/>
      <c r="I63" s="149"/>
      <c r="J63" s="150"/>
      <c r="K63" s="94"/>
      <c r="M63" s="94"/>
      <c r="N63" s="94"/>
      <c r="O63" s="94"/>
      <c r="P63" s="94"/>
    </row>
    <row r="64" spans="1:16">
      <c r="A64" s="17"/>
      <c r="B64" s="200" t="s">
        <v>265</v>
      </c>
      <c r="C64" s="200"/>
      <c r="D64" s="200"/>
      <c r="E64" s="201" t="s">
        <v>208</v>
      </c>
      <c r="F64" s="201"/>
      <c r="G64" s="202"/>
      <c r="H64" s="151"/>
      <c r="I64" s="149"/>
      <c r="J64" s="150"/>
      <c r="K64" s="94"/>
      <c r="M64" s="94"/>
      <c r="N64" s="94"/>
      <c r="O64" s="94"/>
      <c r="P64" s="94"/>
    </row>
    <row r="65" spans="1:16">
      <c r="A65" s="17"/>
      <c r="B65" s="200" t="s">
        <v>265</v>
      </c>
      <c r="C65" s="200"/>
      <c r="D65" s="200"/>
      <c r="E65" s="201" t="s">
        <v>208</v>
      </c>
      <c r="F65" s="201"/>
      <c r="G65" s="202"/>
      <c r="H65" s="151"/>
      <c r="I65" s="149"/>
      <c r="J65" s="150"/>
      <c r="K65" s="94"/>
      <c r="M65" s="94"/>
      <c r="N65" s="94"/>
      <c r="O65" s="94"/>
      <c r="P65" s="94"/>
    </row>
    <row r="66" spans="1:16">
      <c r="A66" s="17"/>
      <c r="B66" s="200" t="s">
        <v>265</v>
      </c>
      <c r="C66" s="200"/>
      <c r="D66" s="200"/>
      <c r="E66" s="201" t="s">
        <v>208</v>
      </c>
      <c r="F66" s="201"/>
      <c r="G66" s="202"/>
      <c r="H66" s="151"/>
      <c r="I66" s="149"/>
      <c r="J66" s="150"/>
      <c r="K66" s="94"/>
      <c r="M66" s="94"/>
      <c r="N66" s="94"/>
      <c r="O66" s="94"/>
      <c r="P66" s="94"/>
    </row>
    <row r="67" spans="1:16">
      <c r="A67" s="17"/>
      <c r="B67" s="200" t="s">
        <v>265</v>
      </c>
      <c r="C67" s="200"/>
      <c r="D67" s="200"/>
      <c r="E67" s="201" t="s">
        <v>208</v>
      </c>
      <c r="F67" s="201"/>
      <c r="G67" s="202"/>
      <c r="H67" s="151"/>
      <c r="I67" s="149"/>
      <c r="J67" s="150"/>
      <c r="K67" s="94"/>
      <c r="M67" s="94"/>
      <c r="N67" s="94"/>
      <c r="O67" s="94"/>
      <c r="P67" s="94"/>
    </row>
    <row r="68" spans="1:16">
      <c r="A68" s="17">
        <v>17</v>
      </c>
      <c r="B68" s="205" t="s">
        <v>35</v>
      </c>
      <c r="C68" s="205"/>
      <c r="D68" s="205"/>
      <c r="E68" s="205"/>
      <c r="F68" s="205"/>
      <c r="G68" s="206"/>
      <c r="H68" s="152">
        <f>SUM(H60:H67)</f>
        <v>0</v>
      </c>
      <c r="I68" s="152">
        <f>SUM(I60:I67)</f>
        <v>0</v>
      </c>
      <c r="J68" s="152">
        <f>SUM(J60:J67)</f>
        <v>0</v>
      </c>
      <c r="K68" s="95"/>
      <c r="M68" s="95"/>
      <c r="N68" s="95"/>
      <c r="O68" s="95"/>
      <c r="P68" s="95"/>
    </row>
    <row r="69" spans="1:16">
      <c r="A69" s="17">
        <v>18</v>
      </c>
      <c r="B69" s="188" t="s">
        <v>1</v>
      </c>
      <c r="C69" s="188"/>
      <c r="D69" s="188"/>
      <c r="E69" s="188"/>
      <c r="F69" s="188"/>
      <c r="G69" s="193"/>
      <c r="H69" s="146">
        <f>+'Work Days Salary'!$C$22</f>
        <v>0</v>
      </c>
      <c r="I69" s="146">
        <f>+'Work Days Salary'!$C$22</f>
        <v>0</v>
      </c>
      <c r="J69" s="146">
        <f>+'Work Days Salary'!$C$22</f>
        <v>0</v>
      </c>
      <c r="K69" s="96"/>
      <c r="M69" s="96"/>
      <c r="N69" s="96"/>
      <c r="O69" s="96"/>
      <c r="P69" s="96"/>
    </row>
    <row r="70" spans="1:16">
      <c r="A70" s="17">
        <v>19</v>
      </c>
      <c r="B70" s="188" t="s">
        <v>49</v>
      </c>
      <c r="C70" s="188"/>
      <c r="D70" s="188"/>
      <c r="E70" s="188"/>
      <c r="F70" s="188"/>
      <c r="G70" s="193"/>
      <c r="H70" s="153">
        <f>IF(H68=0,0,+H68/H69)</f>
        <v>0</v>
      </c>
      <c r="I70" s="153">
        <f>IF(I68=0,0,+I68/I69)</f>
        <v>0</v>
      </c>
      <c r="J70" s="153">
        <f>IF(J68=0,0,+J68/J69)</f>
        <v>0</v>
      </c>
      <c r="K70" s="97"/>
      <c r="M70" s="97"/>
      <c r="N70" s="97"/>
      <c r="O70" s="97"/>
      <c r="P70" s="97"/>
    </row>
    <row r="71" spans="1:16">
      <c r="A71" s="17">
        <v>20</v>
      </c>
      <c r="B71" s="188" t="s">
        <v>117</v>
      </c>
      <c r="C71" s="188"/>
      <c r="D71" s="188"/>
      <c r="E71" s="188"/>
      <c r="F71" s="188"/>
      <c r="G71" s="193"/>
      <c r="H71" s="147">
        <f>IF('Work Days Salary'!$D$22=0,0,IF('Work Days Salary'!$E$22&gt;0,"Review Work Days Tap Col B",IF('Work Days Salary'!$E$22&gt;0,"Review Work Days Tap C",'Work Days Salary'!$D$22)))</f>
        <v>0</v>
      </c>
      <c r="I71" s="147">
        <f>IF('Work Days Salary'!$D$22=0,0,IF('Work Days Salary'!$E$22&gt;0,"Review Work Days Tap Col B",IF('Work Days Salary'!$E$22&gt;0,"Review Work Days Tap C",'Work Days Salary'!$D$22)))</f>
        <v>0</v>
      </c>
      <c r="J71" s="147">
        <f>IF('Work Days Salary'!$D$22=0,0,IF('Work Days Salary'!$E$22&gt;0,"Review Work Days Tap Col B",IF('Work Days Salary'!$E$22&gt;0,"Review Work Days Tap C",'Work Days Salary'!$D$22)))</f>
        <v>0</v>
      </c>
      <c r="K71" s="96"/>
      <c r="M71" s="96"/>
      <c r="N71" s="96"/>
      <c r="O71" s="96"/>
      <c r="P71" s="96"/>
    </row>
    <row r="72" spans="1:16" ht="14" customHeight="1">
      <c r="A72" s="17">
        <v>21</v>
      </c>
      <c r="B72" s="188" t="s">
        <v>63</v>
      </c>
      <c r="C72" s="188"/>
      <c r="D72" s="188"/>
      <c r="E72" s="188"/>
      <c r="F72" s="188"/>
      <c r="G72" s="193"/>
      <c r="H72" s="147">
        <f>IF('Work Days Salary'!$E$22=0,0,IF('Work Days Salary'!$D$22&gt;0,"Review Work Days Tap Col C",IF('Work Days Salary'!$D$22&gt;0,"Review Work Days Tap C",'Work Days Salary'!$E$22)))</f>
        <v>0</v>
      </c>
      <c r="I72" s="147">
        <f>IF('Work Days Salary'!$E$22=0,0,IF('Work Days Salary'!$D$22&gt;0,"Review Work Days Tap Col C",IF('Work Days Salary'!$D$22&gt;0,"Review Work Days Tap C",'Work Days Salary'!$E$22)))</f>
        <v>0</v>
      </c>
      <c r="J72" s="147">
        <f>IF('Work Days Salary'!$E$22=0,0,IF('Work Days Salary'!$D$22&gt;0,"Review Work Days Tap Col C",IF('Work Days Salary'!$D$22&gt;0,"Review Work Days Tap C",'Work Days Salary'!$E$22)))</f>
        <v>0</v>
      </c>
      <c r="K72" s="96"/>
      <c r="M72" s="96"/>
      <c r="N72" s="96"/>
      <c r="O72" s="96"/>
      <c r="P72" s="96"/>
    </row>
    <row r="73" spans="1:16">
      <c r="A73" s="17">
        <v>22</v>
      </c>
      <c r="B73" s="188" t="s">
        <v>55</v>
      </c>
      <c r="C73" s="188"/>
      <c r="D73" s="188"/>
      <c r="E73" s="188"/>
      <c r="F73" s="188"/>
      <c r="G73" s="193"/>
      <c r="H73" s="154" t="b">
        <f>IF(H70,IF(H71&gt;0,H71*H70,IF(H70&gt;0,H72*H70,0)))</f>
        <v>0</v>
      </c>
      <c r="I73" s="154" t="b">
        <f>IF(I70,IF(I71&gt;0,I71*I70,IF(I70&gt;0,I72*I70,0)))</f>
        <v>0</v>
      </c>
      <c r="J73" s="154" t="b">
        <f>IF(J70,IF(J71&gt;0,J71*J70,IF(J70&gt;0,J72*J70,0)))</f>
        <v>0</v>
      </c>
      <c r="K73" s="97"/>
      <c r="M73" s="97"/>
      <c r="N73" s="97"/>
      <c r="O73" s="97"/>
      <c r="P73" s="97"/>
    </row>
    <row r="74" spans="1:16">
      <c r="A74" s="17">
        <v>23</v>
      </c>
      <c r="B74" s="188" t="s">
        <v>51</v>
      </c>
      <c r="C74" s="188"/>
      <c r="D74" s="188"/>
      <c r="E74" s="188"/>
      <c r="F74" s="188"/>
      <c r="G74" s="193"/>
      <c r="H74" s="104">
        <v>0</v>
      </c>
      <c r="I74" s="105">
        <v>0</v>
      </c>
      <c r="J74" s="106">
        <v>0</v>
      </c>
      <c r="K74" s="89"/>
      <c r="M74" s="89"/>
      <c r="N74" s="89"/>
      <c r="O74" s="89"/>
      <c r="P74" s="89"/>
    </row>
    <row r="75" spans="1:16">
      <c r="A75" s="17">
        <v>24</v>
      </c>
      <c r="B75" s="188" t="s">
        <v>53</v>
      </c>
      <c r="C75" s="188"/>
      <c r="D75" s="188"/>
      <c r="E75" s="188"/>
      <c r="F75" s="188"/>
      <c r="G75" s="193"/>
      <c r="H75" s="155" t="e">
        <f>IF(H74="",0,+H73/H74)</f>
        <v>#DIV/0!</v>
      </c>
      <c r="I75" s="156" t="e">
        <f>IF(I74="",0,+I73/I74)</f>
        <v>#DIV/0!</v>
      </c>
      <c r="J75" s="157" t="e">
        <f>IF(J74="",0,+J73/J74)</f>
        <v>#DIV/0!</v>
      </c>
      <c r="K75" s="95"/>
      <c r="M75" s="95"/>
      <c r="N75" s="95"/>
      <c r="O75" s="95"/>
      <c r="P75" s="95"/>
    </row>
    <row r="76" spans="1:16">
      <c r="A76" s="17"/>
      <c r="H76" s="99"/>
      <c r="I76" s="99"/>
      <c r="J76" s="99"/>
      <c r="K76" s="87"/>
      <c r="M76" s="87"/>
      <c r="N76" s="87"/>
      <c r="O76" s="87"/>
      <c r="P76" s="87"/>
    </row>
    <row r="77" spans="1:16">
      <c r="A77" s="17">
        <v>25</v>
      </c>
      <c r="B77" s="188" t="s">
        <v>42</v>
      </c>
      <c r="C77" s="188"/>
      <c r="D77" s="188"/>
      <c r="E77" s="188"/>
      <c r="F77" s="188"/>
      <c r="G77" s="193"/>
      <c r="H77" s="100"/>
      <c r="I77" s="100"/>
      <c r="J77" s="101"/>
      <c r="K77" s="98"/>
      <c r="M77" s="98"/>
      <c r="N77" s="98"/>
      <c r="O77" s="98"/>
      <c r="P77" s="98"/>
    </row>
    <row r="78" spans="1:16">
      <c r="A78" s="17"/>
      <c r="C78" s="21"/>
      <c r="N78" s="77"/>
      <c r="O78" s="77"/>
      <c r="P78" s="77"/>
    </row>
    <row r="79" spans="1:16">
      <c r="B79" s="208" t="s">
        <v>4</v>
      </c>
      <c r="C79" s="208"/>
    </row>
    <row r="80" spans="1:16" ht="15" customHeight="1">
      <c r="B80" s="16" t="s">
        <v>36</v>
      </c>
      <c r="F80" s="204"/>
      <c r="G80" s="204"/>
      <c r="H80" s="204"/>
      <c r="J80" s="188" t="s">
        <v>38</v>
      </c>
      <c r="K80" s="193"/>
      <c r="L80" s="189">
        <v>44047</v>
      </c>
      <c r="M80" s="190"/>
    </row>
    <row r="81" spans="2:13" ht="15" customHeight="1">
      <c r="F81" s="207"/>
      <c r="G81" s="207"/>
      <c r="H81" s="207"/>
      <c r="J81" s="188" t="s">
        <v>39</v>
      </c>
      <c r="K81" s="193"/>
      <c r="L81" s="191">
        <v>41</v>
      </c>
      <c r="M81" s="192"/>
    </row>
    <row r="82" spans="2:13" ht="15" customHeight="1">
      <c r="B82" s="16" t="s">
        <v>12</v>
      </c>
      <c r="F82" s="204"/>
      <c r="G82" s="204"/>
      <c r="H82" s="204"/>
      <c r="J82" s="188" t="s">
        <v>44</v>
      </c>
      <c r="K82" s="188"/>
      <c r="L82" s="187"/>
      <c r="M82" s="187"/>
    </row>
    <row r="148" spans="7:15" ht="12" customHeight="1"/>
    <row r="150" spans="7:15">
      <c r="O150" s="16" t="s">
        <v>198</v>
      </c>
    </row>
    <row r="151" spans="7:15">
      <c r="G151" s="16" t="s">
        <v>123</v>
      </c>
      <c r="J151" s="52" t="b">
        <f>+H73</f>
        <v>0</v>
      </c>
      <c r="O151" s="78" t="s">
        <v>153</v>
      </c>
    </row>
    <row r="152" spans="7:15">
      <c r="O152" s="78" t="s">
        <v>154</v>
      </c>
    </row>
    <row r="153" spans="7:15">
      <c r="G153" s="16" t="s">
        <v>124</v>
      </c>
      <c r="H153" s="54" t="s">
        <v>141</v>
      </c>
      <c r="I153" s="54">
        <v>15</v>
      </c>
      <c r="J153" s="55">
        <v>0</v>
      </c>
      <c r="O153" s="78" t="s">
        <v>155</v>
      </c>
    </row>
    <row r="154" spans="7:15">
      <c r="H154" s="54"/>
      <c r="I154" s="54">
        <v>30</v>
      </c>
      <c r="J154" s="55"/>
      <c r="O154" s="78" t="s">
        <v>156</v>
      </c>
    </row>
    <row r="155" spans="7:15">
      <c r="H155" s="54">
        <v>10</v>
      </c>
      <c r="I155" s="54">
        <v>15</v>
      </c>
      <c r="J155" s="55"/>
      <c r="O155" s="78" t="s">
        <v>157</v>
      </c>
    </row>
    <row r="156" spans="7:15">
      <c r="H156" s="54"/>
      <c r="I156" s="54">
        <v>31</v>
      </c>
      <c r="J156" s="55"/>
      <c r="O156" s="78" t="s">
        <v>158</v>
      </c>
    </row>
    <row r="157" spans="7:15">
      <c r="H157" s="54">
        <v>11</v>
      </c>
      <c r="I157" s="54">
        <v>15</v>
      </c>
      <c r="J157" s="55"/>
      <c r="O157" s="78" t="s">
        <v>159</v>
      </c>
    </row>
    <row r="158" spans="7:15">
      <c r="H158" s="54"/>
      <c r="I158" s="54" t="s">
        <v>128</v>
      </c>
      <c r="J158" s="55"/>
      <c r="O158" s="78" t="s">
        <v>160</v>
      </c>
    </row>
    <row r="159" spans="7:15">
      <c r="H159" s="54" t="s">
        <v>129</v>
      </c>
      <c r="I159" s="54" t="s">
        <v>138</v>
      </c>
      <c r="J159" s="55"/>
      <c r="O159" s="78" t="s">
        <v>161</v>
      </c>
    </row>
    <row r="160" spans="7:15">
      <c r="H160" s="54"/>
      <c r="I160" s="54" t="s">
        <v>139</v>
      </c>
      <c r="J160" s="55"/>
      <c r="O160" s="78" t="s">
        <v>162</v>
      </c>
    </row>
    <row r="161" spans="8:15">
      <c r="H161" s="54" t="s">
        <v>130</v>
      </c>
      <c r="I161" s="54" t="s">
        <v>138</v>
      </c>
      <c r="J161" s="55"/>
      <c r="O161" s="78" t="s">
        <v>163</v>
      </c>
    </row>
    <row r="162" spans="8:15">
      <c r="H162" s="54"/>
      <c r="I162" s="54" t="s">
        <v>139</v>
      </c>
      <c r="J162" s="55"/>
      <c r="O162" s="78" t="s">
        <v>164</v>
      </c>
    </row>
    <row r="163" spans="8:15">
      <c r="H163" s="54" t="s">
        <v>131</v>
      </c>
      <c r="I163" s="54" t="s">
        <v>138</v>
      </c>
      <c r="J163" s="55"/>
      <c r="O163" s="78" t="s">
        <v>165</v>
      </c>
    </row>
    <row r="164" spans="8:15">
      <c r="H164" s="54"/>
      <c r="I164" s="54" t="s">
        <v>140</v>
      </c>
      <c r="J164" s="55"/>
      <c r="O164" s="80" t="s">
        <v>199</v>
      </c>
    </row>
    <row r="165" spans="8:15">
      <c r="H165" s="54" t="s">
        <v>132</v>
      </c>
      <c r="I165" s="54" t="s">
        <v>138</v>
      </c>
      <c r="J165" s="55"/>
      <c r="O165" s="78" t="s">
        <v>166</v>
      </c>
    </row>
    <row r="166" spans="8:15">
      <c r="H166" s="54"/>
      <c r="I166" s="54" t="s">
        <v>139</v>
      </c>
      <c r="J166" s="55"/>
      <c r="O166" s="78" t="s">
        <v>167</v>
      </c>
    </row>
    <row r="167" spans="8:15">
      <c r="H167" s="54" t="s">
        <v>133</v>
      </c>
      <c r="I167" s="54" t="s">
        <v>138</v>
      </c>
      <c r="J167" s="55"/>
      <c r="O167" s="78" t="s">
        <v>168</v>
      </c>
    </row>
    <row r="168" spans="8:15">
      <c r="H168" s="54"/>
      <c r="I168" s="54" t="s">
        <v>128</v>
      </c>
      <c r="J168" s="55"/>
      <c r="O168" s="78" t="s">
        <v>169</v>
      </c>
    </row>
    <row r="169" spans="8:15">
      <c r="H169" s="54" t="s">
        <v>134</v>
      </c>
      <c r="I169" s="54" t="s">
        <v>138</v>
      </c>
      <c r="J169" s="55"/>
      <c r="O169" s="78" t="s">
        <v>170</v>
      </c>
    </row>
    <row r="170" spans="8:15">
      <c r="H170" s="54"/>
      <c r="I170" s="54" t="s">
        <v>139</v>
      </c>
      <c r="J170" s="55"/>
      <c r="O170" s="78" t="s">
        <v>171</v>
      </c>
    </row>
    <row r="171" spans="8:15">
      <c r="H171" s="54" t="s">
        <v>135</v>
      </c>
      <c r="I171" s="54" t="s">
        <v>138</v>
      </c>
      <c r="J171" s="55"/>
      <c r="O171" s="78" t="s">
        <v>172</v>
      </c>
    </row>
    <row r="172" spans="8:15">
      <c r="H172" s="54"/>
      <c r="I172" s="54" t="s">
        <v>128</v>
      </c>
      <c r="J172" s="55"/>
      <c r="O172" s="78" t="s">
        <v>173</v>
      </c>
    </row>
    <row r="173" spans="8:15">
      <c r="H173" s="54" t="s">
        <v>136</v>
      </c>
      <c r="I173" s="54" t="s">
        <v>138</v>
      </c>
      <c r="J173" s="55"/>
      <c r="O173" s="78" t="s">
        <v>174</v>
      </c>
    </row>
    <row r="174" spans="8:15">
      <c r="H174" s="54"/>
      <c r="I174" s="54" t="s">
        <v>139</v>
      </c>
      <c r="J174" s="55"/>
      <c r="O174" s="78" t="s">
        <v>175</v>
      </c>
    </row>
    <row r="175" spans="8:15">
      <c r="H175" s="54" t="s">
        <v>137</v>
      </c>
      <c r="I175" s="54" t="s">
        <v>138</v>
      </c>
      <c r="J175" s="55"/>
      <c r="O175" s="78" t="s">
        <v>176</v>
      </c>
    </row>
    <row r="176" spans="8:15">
      <c r="H176" s="54"/>
      <c r="I176" s="54" t="s">
        <v>139</v>
      </c>
      <c r="J176" s="55"/>
      <c r="O176" s="78" t="s">
        <v>177</v>
      </c>
    </row>
    <row r="177" spans="7:15">
      <c r="G177" s="16" t="s">
        <v>124</v>
      </c>
      <c r="J177" s="53">
        <f>SUM(J153:J176)</f>
        <v>0</v>
      </c>
      <c r="O177" s="78" t="s">
        <v>178</v>
      </c>
    </row>
    <row r="178" spans="7:15">
      <c r="O178" s="78" t="s">
        <v>179</v>
      </c>
    </row>
    <row r="179" spans="7:15">
      <c r="G179" s="16" t="s">
        <v>125</v>
      </c>
      <c r="J179" s="52">
        <f>+J151-J177</f>
        <v>0</v>
      </c>
      <c r="O179" s="78" t="s">
        <v>180</v>
      </c>
    </row>
    <row r="180" spans="7:15">
      <c r="O180" s="78" t="s">
        <v>181</v>
      </c>
    </row>
    <row r="181" spans="7:15">
      <c r="O181" s="78" t="s">
        <v>182</v>
      </c>
    </row>
    <row r="182" spans="7:15">
      <c r="G182" s="16" t="s">
        <v>126</v>
      </c>
      <c r="J182" s="52">
        <v>1683.22</v>
      </c>
      <c r="O182" s="78" t="s">
        <v>183</v>
      </c>
    </row>
    <row r="183" spans="7:15">
      <c r="O183" s="78" t="s">
        <v>184</v>
      </c>
    </row>
    <row r="184" spans="7:15">
      <c r="G184" s="1" t="s">
        <v>142</v>
      </c>
      <c r="J184" s="56">
        <f>+J179/J182</f>
        <v>0</v>
      </c>
      <c r="O184" s="78" t="s">
        <v>185</v>
      </c>
    </row>
    <row r="185" spans="7:15">
      <c r="O185" s="78" t="s">
        <v>189</v>
      </c>
    </row>
    <row r="186" spans="7:15">
      <c r="G186" s="16" t="s">
        <v>127</v>
      </c>
      <c r="J186" s="52">
        <f>+J182*J184</f>
        <v>0</v>
      </c>
      <c r="O186" s="78" t="s">
        <v>186</v>
      </c>
    </row>
    <row r="187" spans="7:15">
      <c r="O187" s="78" t="s">
        <v>187</v>
      </c>
    </row>
    <row r="188" spans="7:15">
      <c r="O188" s="78" t="s">
        <v>188</v>
      </c>
    </row>
    <row r="189" spans="7:15">
      <c r="O189" s="78" t="s">
        <v>190</v>
      </c>
    </row>
    <row r="190" spans="7:15">
      <c r="O190" s="78" t="s">
        <v>191</v>
      </c>
    </row>
    <row r="191" spans="7:15">
      <c r="O191" s="78" t="s">
        <v>192</v>
      </c>
    </row>
    <row r="192" spans="7:15">
      <c r="O192" s="78" t="s">
        <v>193</v>
      </c>
    </row>
    <row r="193" spans="15:16">
      <c r="O193" s="78" t="s">
        <v>194</v>
      </c>
    </row>
    <row r="194" spans="15:16">
      <c r="O194" s="78" t="s">
        <v>195</v>
      </c>
    </row>
    <row r="195" spans="15:16">
      <c r="O195" s="78" t="s">
        <v>196</v>
      </c>
    </row>
    <row r="196" spans="15:16">
      <c r="O196" s="78" t="s">
        <v>197</v>
      </c>
    </row>
    <row r="197" spans="15:16">
      <c r="O197" s="80" t="s">
        <v>224</v>
      </c>
      <c r="P197" s="16" t="s">
        <v>45</v>
      </c>
    </row>
    <row r="198" spans="15:16">
      <c r="O198" s="80" t="s">
        <v>225</v>
      </c>
    </row>
    <row r="199" spans="15:16">
      <c r="O199" s="80" t="s">
        <v>226</v>
      </c>
    </row>
    <row r="200" spans="15:16">
      <c r="O200" s="80" t="s">
        <v>227</v>
      </c>
    </row>
    <row r="201" spans="15:16">
      <c r="O201" s="80" t="s">
        <v>228</v>
      </c>
    </row>
    <row r="202" spans="15:16">
      <c r="O202" s="80" t="s">
        <v>229</v>
      </c>
    </row>
    <row r="203" spans="15:16">
      <c r="O203" s="80" t="s">
        <v>230</v>
      </c>
    </row>
    <row r="204" spans="15:16">
      <c r="O204" s="80" t="s">
        <v>231</v>
      </c>
    </row>
    <row r="205" spans="15:16">
      <c r="O205" s="80" t="s">
        <v>232</v>
      </c>
    </row>
    <row r="206" spans="15:16">
      <c r="O206" s="80" t="s">
        <v>233</v>
      </c>
    </row>
    <row r="207" spans="15:16">
      <c r="O207" s="80" t="s">
        <v>234</v>
      </c>
    </row>
    <row r="208" spans="15:16">
      <c r="O208" s="80" t="s">
        <v>235</v>
      </c>
    </row>
    <row r="209" spans="15:15">
      <c r="O209" s="80" t="s">
        <v>236</v>
      </c>
    </row>
    <row r="210" spans="15:15">
      <c r="O210" s="80" t="s">
        <v>237</v>
      </c>
    </row>
    <row r="211" spans="15:15">
      <c r="O211" s="80" t="s">
        <v>238</v>
      </c>
    </row>
    <row r="212" spans="15:15">
      <c r="O212" s="80" t="s">
        <v>239</v>
      </c>
    </row>
    <row r="213" spans="15:15">
      <c r="O213" s="80" t="s">
        <v>241</v>
      </c>
    </row>
    <row r="214" spans="15:15">
      <c r="O214" s="80" t="s">
        <v>240</v>
      </c>
    </row>
    <row r="215" spans="15:15">
      <c r="O215" s="80" t="s">
        <v>242</v>
      </c>
    </row>
    <row r="216" spans="15:15">
      <c r="O216" s="80" t="s">
        <v>243</v>
      </c>
    </row>
    <row r="217" spans="15:15">
      <c r="O217" s="80" t="s">
        <v>244</v>
      </c>
    </row>
    <row r="218" spans="15:15">
      <c r="O218" s="80" t="s">
        <v>245</v>
      </c>
    </row>
    <row r="219" spans="15:15">
      <c r="O219" s="80" t="s">
        <v>246</v>
      </c>
    </row>
    <row r="220" spans="15:15">
      <c r="O220" s="80" t="s">
        <v>247</v>
      </c>
    </row>
    <row r="221" spans="15:15">
      <c r="O221" s="80" t="s">
        <v>248</v>
      </c>
    </row>
    <row r="222" spans="15:15" ht="15" customHeight="1">
      <c r="O222" s="80" t="s">
        <v>249</v>
      </c>
    </row>
    <row r="223" spans="15:15">
      <c r="O223" s="80" t="s">
        <v>250</v>
      </c>
    </row>
    <row r="224" spans="15:15">
      <c r="O224" s="80" t="s">
        <v>251</v>
      </c>
    </row>
    <row r="225" spans="15:15">
      <c r="O225" s="80" t="s">
        <v>252</v>
      </c>
    </row>
    <row r="226" spans="15:15">
      <c r="O226" s="80" t="s">
        <v>253</v>
      </c>
    </row>
    <row r="227" spans="15:15">
      <c r="O227" s="80" t="s">
        <v>254</v>
      </c>
    </row>
    <row r="228" spans="15:15">
      <c r="O228" s="80" t="s">
        <v>255</v>
      </c>
    </row>
    <row r="230" spans="15:15">
      <c r="O230" s="78" t="s">
        <v>208</v>
      </c>
    </row>
    <row r="231" spans="15:15">
      <c r="O231" s="76" t="s">
        <v>202</v>
      </c>
    </row>
    <row r="232" spans="15:15">
      <c r="O232" s="76" t="s">
        <v>203</v>
      </c>
    </row>
    <row r="233" spans="15:15">
      <c r="O233" s="3" t="s">
        <v>204</v>
      </c>
    </row>
    <row r="234" spans="15:15">
      <c r="O234" s="3" t="s">
        <v>205</v>
      </c>
    </row>
    <row r="235" spans="15:15">
      <c r="O235" s="3" t="s">
        <v>206</v>
      </c>
    </row>
    <row r="236" spans="15:15">
      <c r="O236" s="3" t="s">
        <v>207</v>
      </c>
    </row>
    <row r="237" spans="15:15">
      <c r="O237" s="3" t="s">
        <v>269</v>
      </c>
    </row>
    <row r="240" spans="15:15">
      <c r="O240" s="3" t="s">
        <v>208</v>
      </c>
    </row>
    <row r="241" spans="15:21">
      <c r="O241" s="3" t="s">
        <v>270</v>
      </c>
      <c r="U241" s="3"/>
    </row>
    <row r="242" spans="15:21">
      <c r="O242" s="3" t="s">
        <v>271</v>
      </c>
    </row>
    <row r="243" spans="15:21">
      <c r="O243" s="3" t="s">
        <v>272</v>
      </c>
    </row>
    <row r="244" spans="15:21">
      <c r="O244" s="3" t="s">
        <v>273</v>
      </c>
    </row>
    <row r="245" spans="15:21">
      <c r="O245" s="3" t="s">
        <v>274</v>
      </c>
    </row>
    <row r="246" spans="15:21">
      <c r="O246" s="3" t="s">
        <v>264</v>
      </c>
    </row>
    <row r="249" spans="15:21">
      <c r="O249" s="181" t="s">
        <v>208</v>
      </c>
    </row>
    <row r="250" spans="15:21">
      <c r="O250" s="181" t="s">
        <v>260</v>
      </c>
    </row>
    <row r="251" spans="15:21">
      <c r="O251" s="181" t="s">
        <v>261</v>
      </c>
    </row>
    <row r="252" spans="15:21">
      <c r="O252" s="181" t="s">
        <v>50</v>
      </c>
    </row>
    <row r="253" spans="15:21">
      <c r="O253" s="181" t="s">
        <v>262</v>
      </c>
    </row>
    <row r="254" spans="15:21">
      <c r="O254" s="181" t="s">
        <v>263</v>
      </c>
    </row>
    <row r="255" spans="15:21">
      <c r="O255" s="3" t="s">
        <v>280</v>
      </c>
    </row>
  </sheetData>
  <sheetProtection sheet="1" objects="1" scenarios="1"/>
  <mergeCells count="89">
    <mergeCell ref="B39:F39"/>
    <mergeCell ref="H39:J39"/>
    <mergeCell ref="H46:J46"/>
    <mergeCell ref="C10:E10"/>
    <mergeCell ref="A10:B10"/>
    <mergeCell ref="L10:M10"/>
    <mergeCell ref="H38:J38"/>
    <mergeCell ref="C37:F37"/>
    <mergeCell ref="H36:J36"/>
    <mergeCell ref="B22:D22"/>
    <mergeCell ref="B20:D20"/>
    <mergeCell ref="E23:K23"/>
    <mergeCell ref="H35:J35"/>
    <mergeCell ref="H37:J37"/>
    <mergeCell ref="E65:G65"/>
    <mergeCell ref="E64:G64"/>
    <mergeCell ref="B50:G50"/>
    <mergeCell ref="B49:G49"/>
    <mergeCell ref="B53:G53"/>
    <mergeCell ref="B52:G52"/>
    <mergeCell ref="B51:G51"/>
    <mergeCell ref="B59:G59"/>
    <mergeCell ref="B55:G55"/>
    <mergeCell ref="B60:G60"/>
    <mergeCell ref="B63:G63"/>
    <mergeCell ref="B61:D61"/>
    <mergeCell ref="B62:D62"/>
    <mergeCell ref="E62:G62"/>
    <mergeCell ref="E7:J7"/>
    <mergeCell ref="B21:D21"/>
    <mergeCell ref="E22:K22"/>
    <mergeCell ref="A16:D16"/>
    <mergeCell ref="F16:J16"/>
    <mergeCell ref="A12:G12"/>
    <mergeCell ref="I12:L12"/>
    <mergeCell ref="A13:C13"/>
    <mergeCell ref="A14:C14"/>
    <mergeCell ref="D13:H13"/>
    <mergeCell ref="D14:H14"/>
    <mergeCell ref="B19:D19"/>
    <mergeCell ref="L9:M9"/>
    <mergeCell ref="J9:K9"/>
    <mergeCell ref="F17:J17"/>
    <mergeCell ref="F18:J18"/>
    <mergeCell ref="B48:G48"/>
    <mergeCell ref="B41:G41"/>
    <mergeCell ref="B42:G42"/>
    <mergeCell ref="B46:G46"/>
    <mergeCell ref="H42:J42"/>
    <mergeCell ref="B45:G45"/>
    <mergeCell ref="B47:G47"/>
    <mergeCell ref="H41:J41"/>
    <mergeCell ref="F81:H81"/>
    <mergeCell ref="F82:H82"/>
    <mergeCell ref="B77:G77"/>
    <mergeCell ref="B75:G75"/>
    <mergeCell ref="B79:C79"/>
    <mergeCell ref="B56:G56"/>
    <mergeCell ref="E66:G66"/>
    <mergeCell ref="B65:D65"/>
    <mergeCell ref="L55:N55"/>
    <mergeCell ref="F80:H80"/>
    <mergeCell ref="B72:G72"/>
    <mergeCell ref="B74:G74"/>
    <mergeCell ref="B73:G73"/>
    <mergeCell ref="B67:D67"/>
    <mergeCell ref="E67:G67"/>
    <mergeCell ref="B69:G69"/>
    <mergeCell ref="B70:G70"/>
    <mergeCell ref="B71:G71"/>
    <mergeCell ref="B68:G68"/>
    <mergeCell ref="B64:D64"/>
    <mergeCell ref="E61:G61"/>
    <mergeCell ref="L49:N49"/>
    <mergeCell ref="L51:N51"/>
    <mergeCell ref="J14:M14"/>
    <mergeCell ref="L82:M82"/>
    <mergeCell ref="J82:K82"/>
    <mergeCell ref="L80:M80"/>
    <mergeCell ref="L81:M81"/>
    <mergeCell ref="J80:K80"/>
    <mergeCell ref="J81:K81"/>
    <mergeCell ref="A24:M24"/>
    <mergeCell ref="C33:F33"/>
    <mergeCell ref="E19:K19"/>
    <mergeCell ref="E20:K20"/>
    <mergeCell ref="E21:K21"/>
    <mergeCell ref="B23:D23"/>
    <mergeCell ref="B66:D66"/>
  </mergeCells>
  <phoneticPr fontId="0" type="noConversion"/>
  <dataValidations xWindow="1769" yWindow="779" count="4">
    <dataValidation type="list" allowBlank="1" showInputMessage="1" showErrorMessage="1" sqref="H35:J35" xr:uid="{7D38D9C1-6BAF-8F49-B3CD-B7E190830F9B}">
      <formula1>$O$230:$O$237</formula1>
    </dataValidation>
    <dataValidation type="list" allowBlank="1" showInputMessage="1" showErrorMessage="1" promptTitle="Role ID" prompt="_x000a_See Role ID TAB for Description" sqref="J14" xr:uid="{00000000-0002-0000-0000-000000000000}">
      <formula1>$O$150:$O$228</formula1>
    </dataValidation>
    <dataValidation type="list" allowBlank="1" showInputMessage="1" showErrorMessage="1" sqref="E64:G67" xr:uid="{23F3FA01-FC29-0A44-95DB-A5D273128AA4}">
      <formula1>$O$240:$O$246</formula1>
    </dataValidation>
    <dataValidation type="list" allowBlank="1" showInputMessage="1" showErrorMessage="1" sqref="E61:G62" xr:uid="{9C1A6F88-CC1A-864B-8E51-F880C834D3E7}">
      <formula1>$O$249:$O$255</formula1>
    </dataValidation>
  </dataValidations>
  <printOptions horizontalCentered="1" verticalCentered="1"/>
  <pageMargins left="0.25" right="0.25" top="0.05" bottom="0.75" header="0.3" footer="0.3"/>
  <pageSetup scale="60" orientation="portrait"/>
  <headerFooter alignWithMargins="0">
    <oddFooter>&amp;L&amp;F&amp;CPage &amp;P of &amp;N&amp;R&amp;A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3" r:id="rId3" name="Check Box 3">
              <controlPr defaultSize="0" autoFill="0" autoLine="0" autoPict="0">
                <anchor moveWithCells="1">
                  <from>
                    <xdr:col>0</xdr:col>
                    <xdr:colOff>25400</xdr:colOff>
                    <xdr:row>11</xdr:row>
                    <xdr:rowOff>127000</xdr:rowOff>
                  </from>
                  <to>
                    <xdr:col>2</xdr:col>
                    <xdr:colOff>88900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4" name="Check Box 4">
              <controlPr defaultSize="0" autoFill="0" autoLine="0" autoPict="0">
                <anchor moveWithCells="1">
                  <from>
                    <xdr:col>0</xdr:col>
                    <xdr:colOff>25400</xdr:colOff>
                    <xdr:row>12</xdr:row>
                    <xdr:rowOff>152400</xdr:rowOff>
                  </from>
                  <to>
                    <xdr:col>2</xdr:col>
                    <xdr:colOff>76200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5" name="Check Box 5">
              <controlPr defaultSize="0" autoFill="0" autoLine="0" autoPict="0" altText="Por Vida Academy at Corpus Christi">
                <anchor moveWithCells="1">
                  <from>
                    <xdr:col>3</xdr:col>
                    <xdr:colOff>0</xdr:colOff>
                    <xdr:row>11</xdr:row>
                    <xdr:rowOff>139700</xdr:rowOff>
                  </from>
                  <to>
                    <xdr:col>6</xdr:col>
                    <xdr:colOff>825500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6" name="Check Box 7">
              <controlPr defaultSize="0" autoFill="0" autoLine="0" autoPict="0">
                <anchor moveWithCells="1">
                  <from>
                    <xdr:col>1</xdr:col>
                    <xdr:colOff>25400</xdr:colOff>
                    <xdr:row>17</xdr:row>
                    <xdr:rowOff>139700</xdr:rowOff>
                  </from>
                  <to>
                    <xdr:col>3</xdr:col>
                    <xdr:colOff>203200</xdr:colOff>
                    <xdr:row>19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7" name="Check Box 8">
              <controlPr defaultSize="0" autoFill="0" autoLine="0" autoPict="0">
                <anchor moveWithCells="1">
                  <from>
                    <xdr:col>1</xdr:col>
                    <xdr:colOff>25400</xdr:colOff>
                    <xdr:row>18</xdr:row>
                    <xdr:rowOff>152400</xdr:rowOff>
                  </from>
                  <to>
                    <xdr:col>3</xdr:col>
                    <xdr:colOff>203200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8" name="Check Box 9">
              <controlPr defaultSize="0" autoFill="0" autoLine="0" autoPict="0">
                <anchor moveWithCells="1">
                  <from>
                    <xdr:col>1</xdr:col>
                    <xdr:colOff>25400</xdr:colOff>
                    <xdr:row>19</xdr:row>
                    <xdr:rowOff>152400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9" name="Check Box 10">
              <controlPr defaultSize="0" autoFill="0" autoLine="0" autoPict="0">
                <anchor moveWithCells="1">
                  <from>
                    <xdr:col>1</xdr:col>
                    <xdr:colOff>25400</xdr:colOff>
                    <xdr:row>20</xdr:row>
                    <xdr:rowOff>152400</xdr:rowOff>
                  </from>
                  <to>
                    <xdr:col>3</xdr:col>
                    <xdr:colOff>203200</xdr:colOff>
                    <xdr:row>22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0" name="Check Box 11">
              <controlPr defaultSize="0" autoFill="0" autoLine="0" autoPict="0">
                <anchor moveWithCells="1">
                  <from>
                    <xdr:col>1</xdr:col>
                    <xdr:colOff>25400</xdr:colOff>
                    <xdr:row>21</xdr:row>
                    <xdr:rowOff>139700</xdr:rowOff>
                  </from>
                  <to>
                    <xdr:col>3</xdr:col>
                    <xdr:colOff>203200</xdr:colOff>
                    <xdr:row>23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39"/>
  <sheetViews>
    <sheetView topLeftCell="A16" zoomScale="150" zoomScaleNormal="150" zoomScaleSheetLayoutView="100" zoomScalePageLayoutView="150" workbookViewId="0">
      <selection activeCell="D12" sqref="D12"/>
    </sheetView>
  </sheetViews>
  <sheetFormatPr baseColWidth="10" defaultColWidth="8.83203125" defaultRowHeight="13"/>
  <cols>
    <col min="1" max="1" width="14.5" bestFit="1" customWidth="1"/>
    <col min="2" max="2" width="10.1640625" bestFit="1" customWidth="1"/>
    <col min="3" max="3" width="40.33203125" bestFit="1" customWidth="1"/>
    <col min="4" max="4" width="30.33203125" bestFit="1" customWidth="1"/>
    <col min="5" max="5" width="39.83203125" customWidth="1"/>
  </cols>
  <sheetData>
    <row r="1" spans="1:5" ht="20">
      <c r="A1" s="236" t="s">
        <v>60</v>
      </c>
      <c r="B1" s="237"/>
      <c r="C1" s="237"/>
      <c r="D1" s="237"/>
      <c r="E1" s="238"/>
    </row>
    <row r="2" spans="1:5" ht="16">
      <c r="A2" s="239" t="s">
        <v>61</v>
      </c>
      <c r="B2" s="240"/>
      <c r="C2" s="240"/>
      <c r="D2" s="240"/>
      <c r="E2" s="241"/>
    </row>
    <row r="3" spans="1:5">
      <c r="A3" s="242" t="s">
        <v>62</v>
      </c>
      <c r="B3" s="243"/>
      <c r="C3" s="243"/>
      <c r="D3" s="243"/>
      <c r="E3" s="244"/>
    </row>
    <row r="4" spans="1:5">
      <c r="A4" s="245">
        <f ca="1">NOW()</f>
        <v>44047.672382986108</v>
      </c>
      <c r="B4" s="246"/>
      <c r="C4" s="246"/>
      <c r="D4" s="246"/>
      <c r="E4" s="247"/>
    </row>
    <row r="5" spans="1:5">
      <c r="A5" s="248">
        <f ca="1">NOW()</f>
        <v>44047.672382986108</v>
      </c>
      <c r="B5" s="249"/>
      <c r="C5" s="249"/>
      <c r="D5" s="249"/>
      <c r="E5" s="250"/>
    </row>
    <row r="7" spans="1:5" ht="18">
      <c r="C7" s="31" t="s">
        <v>64</v>
      </c>
      <c r="D7" s="31" t="s">
        <v>65</v>
      </c>
      <c r="E7" s="31" t="s">
        <v>66</v>
      </c>
    </row>
    <row r="8" spans="1:5">
      <c r="C8" s="17" t="s">
        <v>75</v>
      </c>
      <c r="D8" s="17" t="s">
        <v>74</v>
      </c>
      <c r="E8" s="17" t="s">
        <v>58</v>
      </c>
    </row>
    <row r="9" spans="1:5">
      <c r="B9" s="4" t="s">
        <v>59</v>
      </c>
      <c r="C9" s="17" t="s">
        <v>76</v>
      </c>
      <c r="D9" s="17"/>
      <c r="E9" s="17" t="s">
        <v>56</v>
      </c>
    </row>
    <row r="10" spans="1:5">
      <c r="A10" s="7">
        <v>44044</v>
      </c>
      <c r="B10" s="25">
        <f>+A10</f>
        <v>44044</v>
      </c>
      <c r="C10" s="30"/>
      <c r="D10" s="30"/>
      <c r="E10" s="30"/>
    </row>
    <row r="11" spans="1:5">
      <c r="A11" s="6">
        <f t="shared" ref="A11:A20" si="0">DATE(YEAR(A10),MONTH(A10)+1,1)</f>
        <v>44075</v>
      </c>
      <c r="B11" s="25">
        <f t="shared" ref="B11:B21" si="1">+A11</f>
        <v>44075</v>
      </c>
      <c r="C11" s="30"/>
      <c r="D11" s="30"/>
      <c r="E11" s="30"/>
    </row>
    <row r="12" spans="1:5">
      <c r="A12" s="6">
        <f t="shared" si="0"/>
        <v>44105</v>
      </c>
      <c r="B12" s="25">
        <f t="shared" si="1"/>
        <v>44105</v>
      </c>
      <c r="C12" s="30"/>
      <c r="D12" s="30"/>
      <c r="E12" s="30"/>
    </row>
    <row r="13" spans="1:5">
      <c r="A13" s="6">
        <f t="shared" si="0"/>
        <v>44136</v>
      </c>
      <c r="B13" s="25">
        <f t="shared" si="1"/>
        <v>44136</v>
      </c>
      <c r="C13" s="30"/>
      <c r="D13" s="30"/>
      <c r="E13" s="30"/>
    </row>
    <row r="14" spans="1:5">
      <c r="A14" s="6">
        <f t="shared" si="0"/>
        <v>44166</v>
      </c>
      <c r="B14" s="25">
        <f t="shared" si="1"/>
        <v>44166</v>
      </c>
      <c r="C14" s="30"/>
      <c r="D14" s="30"/>
      <c r="E14" s="30"/>
    </row>
    <row r="15" spans="1:5">
      <c r="A15" s="6">
        <f t="shared" si="0"/>
        <v>44197</v>
      </c>
      <c r="B15" s="25">
        <f t="shared" si="1"/>
        <v>44197</v>
      </c>
      <c r="C15" s="30"/>
      <c r="D15" s="30"/>
      <c r="E15" s="30"/>
    </row>
    <row r="16" spans="1:5">
      <c r="A16" s="6">
        <f t="shared" si="0"/>
        <v>44228</v>
      </c>
      <c r="B16" s="25">
        <f t="shared" si="1"/>
        <v>44228</v>
      </c>
      <c r="C16" s="30"/>
      <c r="D16" s="30"/>
      <c r="E16" s="30"/>
    </row>
    <row r="17" spans="1:5">
      <c r="A17" s="6">
        <f t="shared" si="0"/>
        <v>44256</v>
      </c>
      <c r="B17" s="25">
        <f t="shared" si="1"/>
        <v>44256</v>
      </c>
      <c r="C17" s="30"/>
      <c r="D17" s="30"/>
      <c r="E17" s="30"/>
    </row>
    <row r="18" spans="1:5">
      <c r="A18" s="6">
        <f t="shared" si="0"/>
        <v>44287</v>
      </c>
      <c r="B18" s="25">
        <f t="shared" si="1"/>
        <v>44287</v>
      </c>
      <c r="C18" s="30"/>
      <c r="D18" s="30"/>
      <c r="E18" s="30"/>
    </row>
    <row r="19" spans="1:5">
      <c r="A19" s="6">
        <f t="shared" si="0"/>
        <v>44317</v>
      </c>
      <c r="B19" s="25">
        <f t="shared" si="1"/>
        <v>44317</v>
      </c>
      <c r="C19" s="30"/>
      <c r="D19" s="30"/>
      <c r="E19" s="30"/>
    </row>
    <row r="20" spans="1:5">
      <c r="A20" s="6">
        <f t="shared" si="0"/>
        <v>44348</v>
      </c>
      <c r="B20" s="25">
        <f t="shared" si="1"/>
        <v>44348</v>
      </c>
      <c r="C20" s="30"/>
      <c r="D20" s="30"/>
      <c r="E20" s="30"/>
    </row>
    <row r="21" spans="1:5">
      <c r="A21" s="6">
        <f>DATE(YEAR(A20),MONTH(A20)+1,1)</f>
        <v>44378</v>
      </c>
      <c r="B21" s="25">
        <f t="shared" si="1"/>
        <v>44378</v>
      </c>
      <c r="C21" s="30"/>
      <c r="D21" s="30"/>
      <c r="E21" s="30"/>
    </row>
    <row r="22" spans="1:5" ht="14" thickBot="1">
      <c r="B22" s="16" t="s">
        <v>57</v>
      </c>
      <c r="C22" s="28">
        <f>SUM(C10:C21)</f>
        <v>0</v>
      </c>
      <c r="D22" s="28">
        <f>SUM(D10:D21)</f>
        <v>0</v>
      </c>
      <c r="E22" s="28">
        <f>SUM(E10:E21)</f>
        <v>0</v>
      </c>
    </row>
    <row r="23" spans="1:5" ht="14" thickTop="1"/>
    <row r="25" spans="1:5">
      <c r="A25" s="33" t="s">
        <v>73</v>
      </c>
      <c r="B25" s="188" t="s">
        <v>70</v>
      </c>
      <c r="C25" s="188"/>
      <c r="D25" s="188"/>
      <c r="E25" s="188"/>
    </row>
    <row r="26" spans="1:5">
      <c r="B26" s="188" t="s">
        <v>72</v>
      </c>
      <c r="C26" s="235"/>
      <c r="D26" s="235"/>
      <c r="E26" s="235"/>
    </row>
    <row r="27" spans="1:5">
      <c r="B27" s="188" t="s">
        <v>71</v>
      </c>
      <c r="C27" s="235"/>
      <c r="D27" s="235"/>
      <c r="E27" s="235"/>
    </row>
    <row r="28" spans="1:5">
      <c r="B28" s="235"/>
      <c r="C28" s="235"/>
      <c r="D28" s="235"/>
      <c r="E28" s="235"/>
    </row>
    <row r="29" spans="1:5">
      <c r="B29" s="16"/>
      <c r="C29" s="16" t="s">
        <v>67</v>
      </c>
      <c r="D29" s="32"/>
      <c r="E29" s="32"/>
    </row>
    <row r="30" spans="1:5">
      <c r="B30" s="16"/>
      <c r="C30" s="16" t="s">
        <v>68</v>
      </c>
      <c r="D30" s="32"/>
      <c r="E30" s="32"/>
    </row>
    <row r="31" spans="1:5">
      <c r="B31" s="16"/>
      <c r="C31" s="16" t="s">
        <v>69</v>
      </c>
      <c r="D31" s="32"/>
      <c r="E31" s="32"/>
    </row>
    <row r="32" spans="1:5">
      <c r="B32" s="32"/>
      <c r="C32" s="32"/>
      <c r="D32" s="32"/>
      <c r="E32" s="32"/>
    </row>
    <row r="33" spans="2:5">
      <c r="B33" s="235"/>
      <c r="C33" s="235"/>
      <c r="D33" s="235"/>
      <c r="E33" s="235"/>
    </row>
    <row r="34" spans="2:5">
      <c r="B34" s="188" t="s">
        <v>113</v>
      </c>
      <c r="C34" s="188"/>
      <c r="D34" s="188"/>
      <c r="E34" s="188"/>
    </row>
    <row r="35" spans="2:5">
      <c r="B35" s="235"/>
      <c r="C35" s="235"/>
      <c r="D35" s="235"/>
      <c r="E35" s="235"/>
    </row>
    <row r="36" spans="2:5">
      <c r="B36" s="235"/>
      <c r="C36" s="235"/>
      <c r="D36" s="235"/>
      <c r="E36" s="235"/>
    </row>
    <row r="37" spans="2:5">
      <c r="B37" s="188" t="s">
        <v>114</v>
      </c>
      <c r="C37" s="188"/>
      <c r="D37" s="188"/>
      <c r="E37" s="188"/>
    </row>
    <row r="38" spans="2:5">
      <c r="B38" s="235"/>
      <c r="C38" s="235"/>
      <c r="D38" s="235"/>
      <c r="E38" s="235"/>
    </row>
    <row r="39" spans="2:5">
      <c r="B39" s="235"/>
      <c r="C39" s="235"/>
      <c r="D39" s="235"/>
      <c r="E39" s="235"/>
    </row>
  </sheetData>
  <sheetProtection password="F2A5" sheet="1"/>
  <mergeCells count="16">
    <mergeCell ref="B26:E26"/>
    <mergeCell ref="B28:E28"/>
    <mergeCell ref="B33:E33"/>
    <mergeCell ref="B34:E34"/>
    <mergeCell ref="A1:E1"/>
    <mergeCell ref="A2:E2"/>
    <mergeCell ref="A3:E3"/>
    <mergeCell ref="A4:E4"/>
    <mergeCell ref="A5:E5"/>
    <mergeCell ref="B25:E25"/>
    <mergeCell ref="B27:E27"/>
    <mergeCell ref="B35:E35"/>
    <mergeCell ref="B36:E36"/>
    <mergeCell ref="B37:E37"/>
    <mergeCell ref="B38:E38"/>
    <mergeCell ref="B39:E39"/>
  </mergeCells>
  <pageMargins left="0.7" right="0.7" top="0.75" bottom="0.75" header="0.3" footer="0.3"/>
  <pageSetup scale="85" orientation="landscape"/>
  <headerFooter>
    <oddFooter>&amp;L&amp;F&amp;CPage &amp;P of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1"/>
  <sheetViews>
    <sheetView zoomScale="150" zoomScaleNormal="150" zoomScaleSheetLayoutView="100" zoomScalePageLayoutView="150" workbookViewId="0">
      <selection activeCell="A11" sqref="A11"/>
    </sheetView>
  </sheetViews>
  <sheetFormatPr baseColWidth="10" defaultColWidth="8.83203125" defaultRowHeight="13"/>
  <cols>
    <col min="1" max="1" width="14.5" bestFit="1" customWidth="1"/>
    <col min="2" max="2" width="10.1640625" bestFit="1" customWidth="1"/>
    <col min="3" max="3" width="40.33203125" bestFit="1" customWidth="1"/>
    <col min="4" max="4" width="30.33203125" bestFit="1" customWidth="1"/>
    <col min="5" max="5" width="19" bestFit="1" customWidth="1"/>
  </cols>
  <sheetData>
    <row r="1" spans="1:5" ht="20">
      <c r="A1" s="236" t="s">
        <v>60</v>
      </c>
      <c r="B1" s="237"/>
      <c r="C1" s="237"/>
      <c r="D1" s="237"/>
      <c r="E1" s="238"/>
    </row>
    <row r="2" spans="1:5" ht="16">
      <c r="A2" s="239" t="s">
        <v>61</v>
      </c>
      <c r="B2" s="240"/>
      <c r="C2" s="240"/>
      <c r="D2" s="240"/>
      <c r="E2" s="241"/>
    </row>
    <row r="3" spans="1:5">
      <c r="A3" s="242" t="s">
        <v>62</v>
      </c>
      <c r="B3" s="243"/>
      <c r="C3" s="243"/>
      <c r="D3" s="243"/>
      <c r="E3" s="244"/>
    </row>
    <row r="4" spans="1:5">
      <c r="A4" s="245">
        <f ca="1">NOW()</f>
        <v>44047.672382986108</v>
      </c>
      <c r="B4" s="246"/>
      <c r="C4" s="246"/>
      <c r="D4" s="246"/>
      <c r="E4" s="247"/>
    </row>
    <row r="5" spans="1:5">
      <c r="A5" s="248">
        <f ca="1">NOW()</f>
        <v>44047.672382986108</v>
      </c>
      <c r="B5" s="249"/>
      <c r="C5" s="249"/>
      <c r="D5" s="249"/>
      <c r="E5" s="250"/>
    </row>
    <row r="7" spans="1:5" ht="18">
      <c r="C7" s="31" t="s">
        <v>64</v>
      </c>
      <c r="D7" s="31" t="s">
        <v>65</v>
      </c>
      <c r="E7" s="31" t="s">
        <v>66</v>
      </c>
    </row>
    <row r="8" spans="1:5">
      <c r="C8" s="17" t="s">
        <v>75</v>
      </c>
      <c r="D8" s="17" t="s">
        <v>74</v>
      </c>
      <c r="E8" s="17" t="s">
        <v>58</v>
      </c>
    </row>
    <row r="9" spans="1:5">
      <c r="B9" s="4" t="s">
        <v>59</v>
      </c>
      <c r="C9" s="17" t="s">
        <v>76</v>
      </c>
      <c r="D9" s="17"/>
      <c r="E9" s="17" t="s">
        <v>56</v>
      </c>
    </row>
    <row r="10" spans="1:5">
      <c r="A10" s="7">
        <v>44044</v>
      </c>
      <c r="B10" s="25">
        <f>+A10</f>
        <v>44044</v>
      </c>
      <c r="C10" s="27"/>
      <c r="D10" s="127"/>
      <c r="E10" s="30"/>
    </row>
    <row r="11" spans="1:5">
      <c r="A11" s="6">
        <f t="shared" ref="A11:A20" si="0">DATE(YEAR(A10),MONTH(A10)+1,1)</f>
        <v>44075</v>
      </c>
      <c r="B11" s="25">
        <f t="shared" ref="B11:B21" si="1">+A11</f>
        <v>44075</v>
      </c>
      <c r="C11" s="27"/>
      <c r="D11" s="127"/>
      <c r="E11" s="30"/>
    </row>
    <row r="12" spans="1:5">
      <c r="A12" s="6">
        <f t="shared" si="0"/>
        <v>44105</v>
      </c>
      <c r="B12" s="25">
        <f t="shared" si="1"/>
        <v>44105</v>
      </c>
      <c r="C12" s="27"/>
      <c r="D12" s="127"/>
      <c r="E12" s="30"/>
    </row>
    <row r="13" spans="1:5">
      <c r="A13" s="6">
        <f t="shared" si="0"/>
        <v>44136</v>
      </c>
      <c r="B13" s="25">
        <f t="shared" si="1"/>
        <v>44136</v>
      </c>
      <c r="C13" s="27"/>
      <c r="D13" s="127"/>
      <c r="E13" s="30"/>
    </row>
    <row r="14" spans="1:5">
      <c r="A14" s="6">
        <f t="shared" si="0"/>
        <v>44166</v>
      </c>
      <c r="B14" s="25">
        <f t="shared" si="1"/>
        <v>44166</v>
      </c>
      <c r="C14" s="27"/>
      <c r="D14" s="127"/>
      <c r="E14" s="127"/>
    </row>
    <row r="15" spans="1:5">
      <c r="A15" s="6">
        <f t="shared" si="0"/>
        <v>44197</v>
      </c>
      <c r="B15" s="25">
        <f t="shared" si="1"/>
        <v>44197</v>
      </c>
      <c r="C15" s="27"/>
      <c r="D15" s="127"/>
      <c r="E15" s="29"/>
    </row>
    <row r="16" spans="1:5">
      <c r="A16" s="6">
        <f t="shared" si="0"/>
        <v>44228</v>
      </c>
      <c r="B16" s="25">
        <f t="shared" si="1"/>
        <v>44228</v>
      </c>
      <c r="C16" s="27"/>
      <c r="D16" s="127"/>
      <c r="E16" s="29"/>
    </row>
    <row r="17" spans="1:5">
      <c r="A17" s="6">
        <f t="shared" si="0"/>
        <v>44256</v>
      </c>
      <c r="B17" s="25">
        <f t="shared" si="1"/>
        <v>44256</v>
      </c>
      <c r="C17" s="27"/>
      <c r="D17" s="127"/>
      <c r="E17" s="29"/>
    </row>
    <row r="18" spans="1:5">
      <c r="A18" s="6">
        <f t="shared" si="0"/>
        <v>44287</v>
      </c>
      <c r="B18" s="25">
        <f t="shared" si="1"/>
        <v>44287</v>
      </c>
      <c r="C18" s="27"/>
      <c r="D18" s="127"/>
      <c r="E18" s="29"/>
    </row>
    <row r="19" spans="1:5">
      <c r="A19" s="6">
        <f t="shared" si="0"/>
        <v>44317</v>
      </c>
      <c r="B19" s="25">
        <f t="shared" si="1"/>
        <v>44317</v>
      </c>
      <c r="C19" s="27"/>
      <c r="D19" s="127"/>
      <c r="E19" s="29"/>
    </row>
    <row r="20" spans="1:5">
      <c r="A20" s="6">
        <f t="shared" si="0"/>
        <v>44348</v>
      </c>
      <c r="B20" s="25">
        <f t="shared" si="1"/>
        <v>44348</v>
      </c>
      <c r="C20" s="27"/>
      <c r="D20" s="30"/>
      <c r="E20" s="29"/>
    </row>
    <row r="21" spans="1:5">
      <c r="A21" s="6">
        <f>DATE(YEAR(A20),MONTH(A20)+1,1)</f>
        <v>44378</v>
      </c>
      <c r="B21" s="25">
        <f t="shared" si="1"/>
        <v>44378</v>
      </c>
      <c r="C21" s="27"/>
      <c r="D21" s="30"/>
      <c r="E21" s="29"/>
    </row>
    <row r="22" spans="1:5" ht="14" thickBot="1">
      <c r="B22" s="16" t="s">
        <v>57</v>
      </c>
      <c r="C22" s="28">
        <f>SUM(C10:C21)</f>
        <v>0</v>
      </c>
      <c r="D22" s="28">
        <f>SUM(D10:D21)</f>
        <v>0</v>
      </c>
      <c r="E22" s="28">
        <f>SUM(E10:E21)</f>
        <v>0</v>
      </c>
    </row>
    <row r="23" spans="1:5" ht="14" thickTop="1"/>
    <row r="25" spans="1:5">
      <c r="A25" s="33" t="s">
        <v>73</v>
      </c>
      <c r="B25" s="188" t="s">
        <v>112</v>
      </c>
      <c r="C25" s="188"/>
      <c r="D25" s="188"/>
      <c r="E25" s="188"/>
    </row>
    <row r="26" spans="1:5">
      <c r="B26" s="32"/>
      <c r="C26" s="32"/>
      <c r="D26" s="32"/>
      <c r="E26" s="32"/>
    </row>
    <row r="27" spans="1:5">
      <c r="B27" s="188" t="s">
        <v>113</v>
      </c>
      <c r="C27" s="188"/>
      <c r="D27" s="188"/>
      <c r="E27" s="188"/>
    </row>
    <row r="28" spans="1:5">
      <c r="B28" s="235"/>
      <c r="C28" s="235"/>
      <c r="D28" s="235"/>
      <c r="E28" s="235"/>
    </row>
    <row r="29" spans="1:5">
      <c r="B29" s="188" t="s">
        <v>114</v>
      </c>
      <c r="C29" s="188"/>
      <c r="D29" s="188"/>
      <c r="E29" s="188"/>
    </row>
    <row r="30" spans="1:5">
      <c r="B30" s="235"/>
      <c r="C30" s="235"/>
      <c r="D30" s="235"/>
      <c r="E30" s="235"/>
    </row>
    <row r="31" spans="1:5">
      <c r="B31" s="235"/>
      <c r="C31" s="235"/>
      <c r="D31" s="235"/>
      <c r="E31" s="235"/>
    </row>
  </sheetData>
  <sheetProtection password="F2A5" sheet="1"/>
  <mergeCells count="11">
    <mergeCell ref="B31:E31"/>
    <mergeCell ref="B25:E25"/>
    <mergeCell ref="B27:E27"/>
    <mergeCell ref="B28:E28"/>
    <mergeCell ref="B29:E29"/>
    <mergeCell ref="B30:E30"/>
    <mergeCell ref="A1:E1"/>
    <mergeCell ref="A2:E2"/>
    <mergeCell ref="A3:E3"/>
    <mergeCell ref="A4:E4"/>
    <mergeCell ref="A5:E5"/>
  </mergeCells>
  <pageMargins left="0.7" right="0.7" top="0.75" bottom="0.75" header="0.3" footer="0.3"/>
  <pageSetup scale="91" orientation="landscape"/>
  <headerFooter>
    <oddFooter>&amp;L&amp;F&amp;CPage &amp;P of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B67B9-882D-364E-9749-BB4D4B52DF03}">
  <dimension ref="A1:C40"/>
  <sheetViews>
    <sheetView topLeftCell="A20" zoomScale="180" zoomScaleNormal="180" zoomScaleSheetLayoutView="170" workbookViewId="0">
      <selection activeCell="C39" sqref="C39"/>
    </sheetView>
  </sheetViews>
  <sheetFormatPr baseColWidth="10" defaultColWidth="8.83203125" defaultRowHeight="13"/>
  <cols>
    <col min="1" max="1" width="12" style="59" customWidth="1"/>
    <col min="2" max="3" width="11.5" style="59" customWidth="1"/>
    <col min="4" max="16384" width="8.83203125" style="59"/>
  </cols>
  <sheetData>
    <row r="1" spans="1:3" ht="27" customHeight="1">
      <c r="A1" s="251" t="s">
        <v>267</v>
      </c>
      <c r="B1" s="251"/>
      <c r="C1" s="252"/>
    </row>
    <row r="2" spans="1:3">
      <c r="A2" s="112" t="s">
        <v>217</v>
      </c>
      <c r="B2" s="253" t="str">
        <f>+Recap!F16</f>
        <v>Employee Name</v>
      </c>
      <c r="C2" s="253"/>
    </row>
    <row r="3" spans="1:3">
      <c r="A3" s="112"/>
      <c r="B3" s="169"/>
      <c r="C3" s="169"/>
    </row>
    <row r="4" spans="1:3">
      <c r="A4" s="158"/>
      <c r="B4" s="163" t="s">
        <v>40</v>
      </c>
      <c r="C4" s="163" t="s">
        <v>281</v>
      </c>
    </row>
    <row r="5" spans="1:3">
      <c r="A5" s="112" t="s">
        <v>211</v>
      </c>
      <c r="B5" s="161">
        <f>+Recap!H72</f>
        <v>0</v>
      </c>
      <c r="C5" s="162">
        <f>+Recap!I72</f>
        <v>0</v>
      </c>
    </row>
    <row r="6" spans="1:3" ht="27" customHeight="1">
      <c r="A6" s="159" t="s">
        <v>212</v>
      </c>
      <c r="B6" s="160" t="b">
        <f>+Recap!H73</f>
        <v>0</v>
      </c>
      <c r="C6" s="117" t="b">
        <f>+Recap!I73</f>
        <v>0</v>
      </c>
    </row>
    <row r="7" spans="1:3">
      <c r="A7" s="112"/>
      <c r="B7" s="112"/>
      <c r="C7" s="112"/>
    </row>
    <row r="8" spans="1:3" ht="28" customHeight="1">
      <c r="A8" s="113" t="s">
        <v>213</v>
      </c>
      <c r="B8" s="114"/>
      <c r="C8" s="114"/>
    </row>
    <row r="9" spans="1:3">
      <c r="A9" s="116">
        <v>44074</v>
      </c>
      <c r="B9" s="283">
        <v>0</v>
      </c>
      <c r="C9" s="283">
        <v>0</v>
      </c>
    </row>
    <row r="10" spans="1:3">
      <c r="A10" s="115">
        <v>44089</v>
      </c>
      <c r="B10" s="283">
        <v>0</v>
      </c>
      <c r="C10" s="283">
        <v>0</v>
      </c>
    </row>
    <row r="11" spans="1:3">
      <c r="A11" s="116">
        <f>+A10+15</f>
        <v>44104</v>
      </c>
      <c r="B11" s="283">
        <v>0</v>
      </c>
      <c r="C11" s="283">
        <v>0</v>
      </c>
    </row>
    <row r="12" spans="1:3">
      <c r="A12" s="116">
        <f t="shared" ref="A12:A32" si="0">+A11+15</f>
        <v>44119</v>
      </c>
      <c r="B12" s="283">
        <v>0</v>
      </c>
      <c r="C12" s="283">
        <v>0</v>
      </c>
    </row>
    <row r="13" spans="1:3">
      <c r="A13" s="116">
        <f>+A12+16</f>
        <v>44135</v>
      </c>
      <c r="B13" s="283">
        <v>0</v>
      </c>
      <c r="C13" s="283">
        <v>0</v>
      </c>
    </row>
    <row r="14" spans="1:3">
      <c r="A14" s="116">
        <f t="shared" si="0"/>
        <v>44150</v>
      </c>
      <c r="B14" s="283">
        <v>0</v>
      </c>
      <c r="C14" s="283">
        <v>0</v>
      </c>
    </row>
    <row r="15" spans="1:3">
      <c r="A15" s="116">
        <f t="shared" si="0"/>
        <v>44165</v>
      </c>
      <c r="B15" s="283">
        <v>0</v>
      </c>
      <c r="C15" s="283">
        <v>0</v>
      </c>
    </row>
    <row r="16" spans="1:3">
      <c r="A16" s="116">
        <f t="shared" si="0"/>
        <v>44180</v>
      </c>
      <c r="B16" s="283">
        <v>0</v>
      </c>
      <c r="C16" s="283">
        <v>0</v>
      </c>
    </row>
    <row r="17" spans="1:3">
      <c r="A17" s="116">
        <f>+A16+16</f>
        <v>44196</v>
      </c>
      <c r="B17" s="283">
        <v>0</v>
      </c>
      <c r="C17" s="283">
        <v>0</v>
      </c>
    </row>
    <row r="18" spans="1:3">
      <c r="A18" s="116">
        <f t="shared" si="0"/>
        <v>44211</v>
      </c>
      <c r="B18" s="283">
        <v>0</v>
      </c>
      <c r="C18" s="283">
        <v>0</v>
      </c>
    </row>
    <row r="19" spans="1:3">
      <c r="A19" s="116">
        <f>+A18+16</f>
        <v>44227</v>
      </c>
      <c r="B19" s="283">
        <v>0</v>
      </c>
      <c r="C19" s="283">
        <v>0</v>
      </c>
    </row>
    <row r="20" spans="1:3">
      <c r="A20" s="116">
        <f t="shared" si="0"/>
        <v>44242</v>
      </c>
      <c r="B20" s="283">
        <v>0</v>
      </c>
      <c r="C20" s="283">
        <v>0</v>
      </c>
    </row>
    <row r="21" spans="1:3">
      <c r="A21" s="116">
        <f>+A20+13</f>
        <v>44255</v>
      </c>
      <c r="B21" s="283">
        <v>0</v>
      </c>
      <c r="C21" s="283">
        <v>0</v>
      </c>
    </row>
    <row r="22" spans="1:3">
      <c r="A22" s="116">
        <f t="shared" si="0"/>
        <v>44270</v>
      </c>
      <c r="B22" s="283">
        <v>0</v>
      </c>
      <c r="C22" s="283">
        <v>0</v>
      </c>
    </row>
    <row r="23" spans="1:3">
      <c r="A23" s="116">
        <f>+A22+16</f>
        <v>44286</v>
      </c>
      <c r="B23" s="283">
        <v>0</v>
      </c>
      <c r="C23" s="283">
        <v>0</v>
      </c>
    </row>
    <row r="24" spans="1:3">
      <c r="A24" s="116">
        <f t="shared" si="0"/>
        <v>44301</v>
      </c>
      <c r="B24" s="283">
        <v>0</v>
      </c>
      <c r="C24" s="283">
        <v>0</v>
      </c>
    </row>
    <row r="25" spans="1:3">
      <c r="A25" s="116">
        <f t="shared" si="0"/>
        <v>44316</v>
      </c>
      <c r="B25" s="283">
        <v>0</v>
      </c>
      <c r="C25" s="283">
        <v>0</v>
      </c>
    </row>
    <row r="26" spans="1:3">
      <c r="A26" s="116">
        <f t="shared" si="0"/>
        <v>44331</v>
      </c>
      <c r="B26" s="283">
        <v>0</v>
      </c>
      <c r="C26" s="283">
        <v>0</v>
      </c>
    </row>
    <row r="27" spans="1:3">
      <c r="A27" s="116">
        <f t="shared" si="0"/>
        <v>44346</v>
      </c>
      <c r="B27" s="283">
        <v>0</v>
      </c>
      <c r="C27" s="283">
        <v>0</v>
      </c>
    </row>
    <row r="28" spans="1:3">
      <c r="A28" s="116">
        <f>+A27+16</f>
        <v>44362</v>
      </c>
      <c r="B28" s="283">
        <v>0</v>
      </c>
      <c r="C28" s="283">
        <v>0</v>
      </c>
    </row>
    <row r="29" spans="1:3">
      <c r="A29" s="116">
        <f t="shared" si="0"/>
        <v>44377</v>
      </c>
      <c r="B29" s="283">
        <v>0</v>
      </c>
      <c r="C29" s="283">
        <v>0</v>
      </c>
    </row>
    <row r="30" spans="1:3">
      <c r="A30" s="116">
        <f t="shared" si="0"/>
        <v>44392</v>
      </c>
      <c r="B30" s="283">
        <v>0</v>
      </c>
      <c r="C30" s="283">
        <v>0</v>
      </c>
    </row>
    <row r="31" spans="1:3">
      <c r="A31" s="116">
        <f>+A30+16</f>
        <v>44408</v>
      </c>
      <c r="B31" s="283">
        <v>0</v>
      </c>
      <c r="C31" s="283">
        <v>0</v>
      </c>
    </row>
    <row r="32" spans="1:3">
      <c r="A32" s="116">
        <f t="shared" si="0"/>
        <v>44423</v>
      </c>
      <c r="B32" s="283">
        <v>0</v>
      </c>
      <c r="C32" s="283">
        <v>0</v>
      </c>
    </row>
    <row r="33" spans="1:3">
      <c r="A33" s="116">
        <f>+A32+16</f>
        <v>44439</v>
      </c>
      <c r="B33" s="283">
        <v>0</v>
      </c>
      <c r="C33" s="283">
        <v>0</v>
      </c>
    </row>
    <row r="34" spans="1:3">
      <c r="A34" s="116" t="s">
        <v>214</v>
      </c>
      <c r="B34" s="282">
        <f>SUM(B9:B33)</f>
        <v>0</v>
      </c>
      <c r="C34" s="282">
        <f>SUM(C9:C33)</f>
        <v>0</v>
      </c>
    </row>
    <row r="35" spans="1:3">
      <c r="A35" s="116"/>
      <c r="B35" s="164"/>
      <c r="C35" s="164"/>
    </row>
    <row r="36" spans="1:3">
      <c r="A36" s="116"/>
      <c r="B36" s="164"/>
      <c r="C36" s="164"/>
    </row>
    <row r="37" spans="1:3">
      <c r="A37" s="116"/>
      <c r="B37" s="163" t="s">
        <v>40</v>
      </c>
      <c r="C37" s="163" t="s">
        <v>268</v>
      </c>
    </row>
    <row r="38" spans="1:3">
      <c r="A38" s="165" t="s">
        <v>215</v>
      </c>
      <c r="B38" s="117">
        <f>+B6-B34</f>
        <v>0</v>
      </c>
      <c r="C38" s="117">
        <f>+C6-B34</f>
        <v>0</v>
      </c>
    </row>
    <row r="39" spans="1:3" ht="26" customHeight="1">
      <c r="A39" s="166" t="s">
        <v>218</v>
      </c>
      <c r="B39" s="167">
        <v>0</v>
      </c>
      <c r="C39" s="167">
        <v>0</v>
      </c>
    </row>
    <row r="40" spans="1:3">
      <c r="A40" s="168" t="s">
        <v>216</v>
      </c>
      <c r="B40" s="117" t="e">
        <f>+B38/B39</f>
        <v>#DIV/0!</v>
      </c>
      <c r="C40" s="117" t="e">
        <f>+C38/C39</f>
        <v>#DIV/0!</v>
      </c>
    </row>
  </sheetData>
  <sheetProtection sheet="1" objects="1" scenarios="1"/>
  <mergeCells count="2">
    <mergeCell ref="A1:C1"/>
    <mergeCell ref="B2:C2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55F69-D601-964C-88E4-2F8EC44AFDCC}">
  <dimension ref="D189"/>
  <sheetViews>
    <sheetView topLeftCell="A129" workbookViewId="0">
      <selection activeCell="B27" sqref="B27:E27"/>
    </sheetView>
  </sheetViews>
  <sheetFormatPr baseColWidth="10" defaultRowHeight="13"/>
  <sheetData>
    <row r="189" spans="4:4">
      <c r="D189" s="16" t="s">
        <v>223</v>
      </c>
    </row>
  </sheetData>
  <sheetProtection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D55F5-8A74-5E40-980F-D4D09C80FFAE}">
  <dimension ref="A8:A30"/>
  <sheetViews>
    <sheetView topLeftCell="A4" zoomScale="97" zoomScaleNormal="97" workbookViewId="0">
      <selection activeCell="A17" sqref="A17"/>
    </sheetView>
  </sheetViews>
  <sheetFormatPr baseColWidth="10" defaultRowHeight="13"/>
  <cols>
    <col min="1" max="1" width="96.83203125" customWidth="1"/>
  </cols>
  <sheetData>
    <row r="8" spans="1:1" ht="18">
      <c r="A8" s="49" t="s">
        <v>80</v>
      </c>
    </row>
    <row r="11" spans="1:1" ht="19">
      <c r="A11" s="50" t="s">
        <v>77</v>
      </c>
    </row>
    <row r="12" spans="1:1" ht="19">
      <c r="A12" s="50" t="s">
        <v>115</v>
      </c>
    </row>
    <row r="13" spans="1:1" ht="19">
      <c r="A13" s="50" t="s">
        <v>222</v>
      </c>
    </row>
    <row r="14" spans="1:1" ht="19">
      <c r="A14" s="50" t="s">
        <v>221</v>
      </c>
    </row>
    <row r="15" spans="1:1" ht="19">
      <c r="A15" s="50"/>
    </row>
    <row r="16" spans="1:1" ht="19">
      <c r="A16" s="50" t="s">
        <v>256</v>
      </c>
    </row>
    <row r="17" spans="1:1" ht="19">
      <c r="A17" s="50" t="s">
        <v>257</v>
      </c>
    </row>
    <row r="18" spans="1:1" ht="19">
      <c r="A18" s="50"/>
    </row>
    <row r="19" spans="1:1" ht="19">
      <c r="A19" s="50" t="s">
        <v>45</v>
      </c>
    </row>
    <row r="20" spans="1:1" ht="19">
      <c r="A20" s="50"/>
    </row>
    <row r="21" spans="1:1" ht="19">
      <c r="A21" s="51"/>
    </row>
    <row r="22" spans="1:1" ht="19">
      <c r="A22" s="51" t="s">
        <v>78</v>
      </c>
    </row>
    <row r="23" spans="1:1" ht="19">
      <c r="A23" s="51" t="s">
        <v>79</v>
      </c>
    </row>
    <row r="24" spans="1:1" ht="19">
      <c r="A24" s="51"/>
    </row>
    <row r="25" spans="1:1" ht="19">
      <c r="A25" s="51" t="s">
        <v>78</v>
      </c>
    </row>
    <row r="26" spans="1:1" ht="19">
      <c r="A26" s="51" t="s">
        <v>12</v>
      </c>
    </row>
    <row r="27" spans="1:1" ht="12" customHeight="1"/>
    <row r="29" spans="1:1" ht="19">
      <c r="A29" s="51" t="s">
        <v>78</v>
      </c>
    </row>
    <row r="30" spans="1:1" ht="19">
      <c r="A30" s="51" t="s">
        <v>116</v>
      </c>
    </row>
  </sheetData>
  <sheetProtection sheet="1" objects="1" scenarios="1"/>
  <pageMargins left="0.7" right="0.95" top="0.75" bottom="0.75" header="0.3" footer="0.3"/>
  <pageSetup scale="85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8:C44"/>
  <sheetViews>
    <sheetView zoomScaleSheetLayoutView="90" workbookViewId="0">
      <selection activeCell="B27" sqref="B27:E27"/>
    </sheetView>
  </sheetViews>
  <sheetFormatPr baseColWidth="10" defaultColWidth="8.83203125" defaultRowHeight="13"/>
  <cols>
    <col min="1" max="1" width="44.1640625" customWidth="1"/>
    <col min="2" max="2" width="37.33203125" customWidth="1"/>
    <col min="3" max="3" width="34.5" customWidth="1"/>
  </cols>
  <sheetData>
    <row r="8" spans="1:3" ht="23">
      <c r="A8" s="254" t="s">
        <v>81</v>
      </c>
      <c r="B8" s="254"/>
      <c r="C8" s="254"/>
    </row>
    <row r="9" spans="1:3" ht="16">
      <c r="A9" s="35"/>
    </row>
    <row r="10" spans="1:3" ht="16">
      <c r="A10" s="36"/>
    </row>
    <row r="11" spans="1:3" ht="16">
      <c r="A11" s="36" t="s">
        <v>82</v>
      </c>
    </row>
    <row r="12" spans="1:3" ht="16">
      <c r="A12" s="36" t="s">
        <v>83</v>
      </c>
    </row>
    <row r="13" spans="1:3" ht="16">
      <c r="A13" s="36" t="s">
        <v>151</v>
      </c>
    </row>
    <row r="14" spans="1:3" ht="16">
      <c r="A14" s="36" t="s">
        <v>152</v>
      </c>
    </row>
    <row r="15" spans="1:3" ht="16">
      <c r="A15" s="36"/>
    </row>
    <row r="16" spans="1:3" ht="16">
      <c r="A16" s="36"/>
    </row>
    <row r="17" spans="1:3" ht="16">
      <c r="A17" s="36" t="s">
        <v>84</v>
      </c>
    </row>
    <row r="18" spans="1:3" ht="16">
      <c r="A18" s="37" t="s">
        <v>85</v>
      </c>
    </row>
    <row r="19" spans="1:3" ht="16">
      <c r="A19" s="36"/>
    </row>
    <row r="20" spans="1:3" ht="16">
      <c r="A20" s="36" t="s">
        <v>84</v>
      </c>
    </row>
    <row r="21" spans="1:3" ht="16">
      <c r="A21" s="36" t="s">
        <v>86</v>
      </c>
    </row>
    <row r="22" spans="1:3" ht="16">
      <c r="A22" s="36"/>
    </row>
    <row r="23" spans="1:3" ht="19">
      <c r="A23" s="38" t="s">
        <v>87</v>
      </c>
    </row>
    <row r="24" spans="1:3" ht="23">
      <c r="A24" s="39" t="s">
        <v>88</v>
      </c>
    </row>
    <row r="25" spans="1:3" ht="19">
      <c r="A25" s="40"/>
    </row>
    <row r="26" spans="1:3" ht="16">
      <c r="A26" s="41" t="s">
        <v>89</v>
      </c>
    </row>
    <row r="27" spans="1:3" ht="16">
      <c r="A27" s="41" t="s">
        <v>90</v>
      </c>
    </row>
    <row r="28" spans="1:3" ht="17" thickBot="1">
      <c r="A28" s="42"/>
    </row>
    <row r="29" spans="1:3" ht="18" thickBot="1">
      <c r="A29" s="43" t="s">
        <v>91</v>
      </c>
      <c r="B29" s="44" t="s">
        <v>14</v>
      </c>
      <c r="C29" s="44" t="s">
        <v>15</v>
      </c>
    </row>
    <row r="30" spans="1:3" ht="17" thickBot="1">
      <c r="A30" s="45"/>
      <c r="B30" s="46"/>
      <c r="C30" s="46"/>
    </row>
    <row r="31" spans="1:3" ht="17" thickBot="1">
      <c r="A31" s="45"/>
      <c r="B31" s="46"/>
      <c r="C31" s="46"/>
    </row>
    <row r="32" spans="1:3" ht="16">
      <c r="A32" s="36"/>
    </row>
    <row r="33" spans="1:2" ht="16">
      <c r="A33" s="36"/>
    </row>
    <row r="34" spans="1:2" ht="16">
      <c r="A34" s="36"/>
    </row>
    <row r="35" spans="1:2" ht="16">
      <c r="A35" s="36" t="s">
        <v>84</v>
      </c>
    </row>
    <row r="36" spans="1:2" ht="16">
      <c r="A36" s="36" t="s">
        <v>92</v>
      </c>
      <c r="B36" s="34" t="s">
        <v>93</v>
      </c>
    </row>
    <row r="37" spans="1:2" ht="16">
      <c r="A37" s="36"/>
    </row>
    <row r="38" spans="1:2" ht="16">
      <c r="A38" s="36" t="s">
        <v>94</v>
      </c>
    </row>
    <row r="39" spans="1:2" ht="16">
      <c r="A39" s="36" t="s">
        <v>95</v>
      </c>
      <c r="B39" s="34" t="s">
        <v>93</v>
      </c>
    </row>
    <row r="40" spans="1:2" ht="16">
      <c r="A40" s="47"/>
    </row>
    <row r="41" spans="1:2" ht="16">
      <c r="A41" s="47"/>
    </row>
    <row r="42" spans="1:2" ht="16">
      <c r="A42" s="47"/>
    </row>
    <row r="43" spans="1:2" ht="16">
      <c r="A43" s="48" t="s">
        <v>96</v>
      </c>
    </row>
    <row r="44" spans="1:2" ht="16">
      <c r="A44" s="47"/>
    </row>
  </sheetData>
  <sheetProtection sheet="1" objects="1" scenarios="1"/>
  <mergeCells count="1">
    <mergeCell ref="A8:C8"/>
  </mergeCells>
  <pageMargins left="0.7" right="0.7" top="0.75" bottom="0.75" header="0.3" footer="0.3"/>
  <pageSetup scale="73" orientation="portrait"/>
  <headerFooter>
    <oddFooter>&amp;L&amp;F&amp;CPage &amp;P of &amp;N&amp;R&amp;A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20"/>
  <sheetViews>
    <sheetView zoomScaleSheetLayoutView="100" workbookViewId="0">
      <selection activeCell="B27" sqref="B27:E27"/>
    </sheetView>
  </sheetViews>
  <sheetFormatPr baseColWidth="10" defaultColWidth="9.1640625" defaultRowHeight="13"/>
  <cols>
    <col min="1" max="1" width="12.5" style="59" customWidth="1"/>
    <col min="2" max="2" width="16" style="59" customWidth="1"/>
    <col min="3" max="3" width="35.5" style="59" bestFit="1" customWidth="1"/>
    <col min="4" max="4" width="8.5" style="59" customWidth="1"/>
    <col min="5" max="5" width="18.1640625" style="59" customWidth="1"/>
    <col min="6" max="7" width="9.1640625" style="59"/>
    <col min="8" max="8" width="11" style="59" customWidth="1"/>
    <col min="9" max="9" width="12.5" style="59" customWidth="1"/>
    <col min="10" max="10" width="11" style="59" customWidth="1"/>
    <col min="11" max="11" width="9.1640625" style="59"/>
    <col min="12" max="12" width="3.1640625" style="59" customWidth="1"/>
    <col min="13" max="16384" width="9.1640625" style="59"/>
  </cols>
  <sheetData>
    <row r="2" spans="1:12">
      <c r="A2" s="271" t="s">
        <v>97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3"/>
    </row>
    <row r="3" spans="1:12">
      <c r="A3" s="274"/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6"/>
    </row>
    <row r="4" spans="1:12">
      <c r="A4" s="60" t="s">
        <v>258</v>
      </c>
      <c r="B4" s="61"/>
      <c r="C4" s="61"/>
      <c r="D4" s="61"/>
      <c r="E4" s="61"/>
      <c r="F4" s="62"/>
      <c r="G4" s="62"/>
      <c r="H4" s="62"/>
      <c r="I4" s="62"/>
      <c r="J4" s="62"/>
      <c r="K4" s="62"/>
      <c r="L4" s="63"/>
    </row>
    <row r="5" spans="1:12" ht="15">
      <c r="A5" s="277" t="s">
        <v>98</v>
      </c>
      <c r="B5" s="278"/>
      <c r="C5" s="64" t="s">
        <v>143</v>
      </c>
      <c r="D5" s="279"/>
      <c r="E5" s="279"/>
      <c r="F5" s="62"/>
      <c r="G5" s="62"/>
      <c r="H5" s="62"/>
      <c r="I5" s="62"/>
      <c r="J5" s="62"/>
      <c r="K5" s="62"/>
      <c r="L5" s="63"/>
    </row>
    <row r="6" spans="1:12" ht="15">
      <c r="A6" s="65" t="s">
        <v>99</v>
      </c>
      <c r="B6" s="65" t="s">
        <v>100</v>
      </c>
      <c r="C6" s="66" t="s">
        <v>144</v>
      </c>
      <c r="D6" s="280" t="s">
        <v>101</v>
      </c>
      <c r="E6" s="278"/>
      <c r="F6" s="280" t="s">
        <v>102</v>
      </c>
      <c r="G6" s="281"/>
      <c r="H6" s="281"/>
      <c r="I6" s="281"/>
      <c r="J6" s="281"/>
      <c r="K6" s="278"/>
      <c r="L6" s="63"/>
    </row>
    <row r="7" spans="1:12" ht="15">
      <c r="A7" s="67" t="s">
        <v>54</v>
      </c>
      <c r="B7" s="67" t="s">
        <v>103</v>
      </c>
      <c r="C7" s="67" t="s">
        <v>145</v>
      </c>
      <c r="D7" s="257" t="s">
        <v>146</v>
      </c>
      <c r="E7" s="258"/>
      <c r="F7" s="268" t="s">
        <v>104</v>
      </c>
      <c r="G7" s="269"/>
      <c r="H7" s="269"/>
      <c r="I7" s="269"/>
      <c r="J7" s="269"/>
      <c r="K7" s="270"/>
      <c r="L7" s="63"/>
    </row>
    <row r="8" spans="1:12" ht="15">
      <c r="A8" s="67" t="s">
        <v>105</v>
      </c>
      <c r="B8" s="67" t="s">
        <v>106</v>
      </c>
      <c r="C8" s="67" t="s">
        <v>145</v>
      </c>
      <c r="D8" s="257" t="s">
        <v>147</v>
      </c>
      <c r="E8" s="258"/>
      <c r="F8" s="259" t="s">
        <v>107</v>
      </c>
      <c r="G8" s="260"/>
      <c r="H8" s="260"/>
      <c r="I8" s="260"/>
      <c r="J8" s="260"/>
      <c r="K8" s="261"/>
      <c r="L8" s="63"/>
    </row>
    <row r="9" spans="1:12" ht="15">
      <c r="A9" s="67" t="s">
        <v>108</v>
      </c>
      <c r="B9" s="67" t="s">
        <v>109</v>
      </c>
      <c r="C9" s="67" t="s">
        <v>145</v>
      </c>
      <c r="D9" s="257" t="s">
        <v>148</v>
      </c>
      <c r="E9" s="258"/>
      <c r="F9" s="262" t="s">
        <v>110</v>
      </c>
      <c r="G9" s="263"/>
      <c r="H9" s="263"/>
      <c r="I9" s="263"/>
      <c r="J9" s="263"/>
      <c r="K9" s="264"/>
      <c r="L9" s="63"/>
    </row>
    <row r="10" spans="1:12" ht="15">
      <c r="A10" s="265" t="s">
        <v>111</v>
      </c>
      <c r="B10" s="266"/>
      <c r="C10" s="266"/>
      <c r="D10" s="266"/>
      <c r="E10" s="266"/>
      <c r="F10" s="266"/>
      <c r="G10" s="266"/>
      <c r="H10" s="266"/>
      <c r="I10" s="266"/>
      <c r="J10" s="266"/>
      <c r="K10" s="266"/>
      <c r="L10" s="63"/>
    </row>
    <row r="11" spans="1:12" ht="15">
      <c r="A11" s="265" t="s">
        <v>259</v>
      </c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63"/>
    </row>
    <row r="12" spans="1:12" ht="15">
      <c r="A12" s="6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63"/>
    </row>
    <row r="13" spans="1:12" ht="15">
      <c r="A13" s="6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63"/>
    </row>
    <row r="14" spans="1:12" ht="15">
      <c r="A14" s="68"/>
      <c r="B14" s="69"/>
      <c r="C14" s="69"/>
      <c r="D14" s="267"/>
      <c r="E14" s="267"/>
      <c r="F14" s="69"/>
      <c r="G14" s="69"/>
      <c r="H14" s="69"/>
      <c r="I14" s="69"/>
      <c r="J14" s="69"/>
      <c r="K14" s="69"/>
      <c r="L14" s="63"/>
    </row>
    <row r="15" spans="1:12" ht="15">
      <c r="A15" s="68"/>
      <c r="B15" s="69"/>
      <c r="C15" s="70" t="s">
        <v>149</v>
      </c>
      <c r="D15" s="70"/>
      <c r="E15" s="70"/>
      <c r="F15" s="69"/>
      <c r="G15" s="69"/>
      <c r="H15" s="69"/>
      <c r="I15" s="69"/>
      <c r="J15" s="69"/>
      <c r="K15" s="69"/>
      <c r="L15" s="63"/>
    </row>
    <row r="16" spans="1:12" ht="15">
      <c r="A16" s="68"/>
      <c r="B16" s="69"/>
      <c r="C16" s="70"/>
      <c r="D16" s="255"/>
      <c r="E16" s="255"/>
      <c r="F16" s="69"/>
      <c r="G16" s="69"/>
      <c r="H16" s="69"/>
      <c r="I16" s="69"/>
      <c r="J16" s="69"/>
      <c r="K16" s="69"/>
      <c r="L16" s="63"/>
    </row>
    <row r="17" spans="1:12" ht="15">
      <c r="A17" s="68"/>
      <c r="B17" s="69"/>
      <c r="C17" s="70"/>
      <c r="D17" s="70"/>
      <c r="E17" s="70"/>
      <c r="F17" s="69"/>
      <c r="G17" s="69"/>
      <c r="H17" s="69"/>
      <c r="I17" s="69"/>
      <c r="J17" s="69"/>
      <c r="K17" s="69"/>
      <c r="L17" s="63"/>
    </row>
    <row r="18" spans="1:12" ht="15">
      <c r="A18" s="68"/>
      <c r="B18" s="69"/>
      <c r="C18" s="71" t="s">
        <v>36</v>
      </c>
      <c r="D18" s="70"/>
      <c r="E18" s="71" t="s">
        <v>3</v>
      </c>
      <c r="F18" s="69"/>
      <c r="G18" s="69"/>
      <c r="H18" s="69"/>
      <c r="I18" s="69"/>
      <c r="J18" s="69"/>
      <c r="K18" s="69"/>
      <c r="L18" s="63"/>
    </row>
    <row r="19" spans="1:12">
      <c r="A19" s="60"/>
      <c r="B19" s="61"/>
      <c r="C19" s="70"/>
      <c r="D19" s="255"/>
      <c r="E19" s="255"/>
      <c r="F19" s="62"/>
      <c r="G19" s="62"/>
      <c r="H19" s="62"/>
      <c r="I19" s="62"/>
      <c r="J19" s="62"/>
      <c r="K19" s="62"/>
      <c r="L19" s="63"/>
    </row>
    <row r="20" spans="1:12">
      <c r="A20" s="72"/>
      <c r="B20" s="73"/>
      <c r="C20" s="73"/>
      <c r="D20" s="256"/>
      <c r="E20" s="256"/>
      <c r="F20" s="74"/>
      <c r="G20" s="74"/>
      <c r="H20" s="74"/>
      <c r="I20" s="74"/>
      <c r="J20" s="74"/>
      <c r="K20" s="74"/>
      <c r="L20" s="75"/>
    </row>
  </sheetData>
  <sheetProtection sheet="1" objects="1" scenarios="1"/>
  <mergeCells count="17">
    <mergeCell ref="D7:E7"/>
    <mergeCell ref="F7:K7"/>
    <mergeCell ref="A2:L3"/>
    <mergeCell ref="A5:B5"/>
    <mergeCell ref="D5:E5"/>
    <mergeCell ref="D6:E6"/>
    <mergeCell ref="F6:K6"/>
    <mergeCell ref="D16:E16"/>
    <mergeCell ref="D19:E19"/>
    <mergeCell ref="D20:E20"/>
    <mergeCell ref="D8:E8"/>
    <mergeCell ref="F8:K8"/>
    <mergeCell ref="D9:E9"/>
    <mergeCell ref="F9:K9"/>
    <mergeCell ref="A10:K10"/>
    <mergeCell ref="D14:E14"/>
    <mergeCell ref="A11:K11"/>
  </mergeCells>
  <printOptions horizontalCentered="1"/>
  <pageMargins left="0.7" right="0.7" top="0.75" bottom="0.75" header="0.3" footer="0.3"/>
  <pageSetup scale="70" orientation="landscape"/>
  <headerFooter>
    <oddFooter>&amp;L&amp;F&amp;R&amp;A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Recap</vt:lpstr>
      <vt:lpstr>Work Days Salary</vt:lpstr>
      <vt:lpstr>Work Days Hourly</vt:lpstr>
      <vt:lpstr>Payoff</vt:lpstr>
      <vt:lpstr>Role Ids</vt:lpstr>
      <vt:lpstr>ECF Works Day Understanding</vt:lpstr>
      <vt:lpstr>PR Deduction Agreement</vt:lpstr>
      <vt:lpstr>1st Paycheck</vt:lpstr>
      <vt:lpstr>Recap!Print_Area</vt:lpstr>
      <vt:lpstr>Recap!Print_Titles</vt:lpstr>
    </vt:vector>
  </TitlesOfParts>
  <Company>Por Vida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Oropeza</dc:creator>
  <cp:lastModifiedBy>Stephanie Ramirez</cp:lastModifiedBy>
  <cp:lastPrinted>2018-08-17T21:07:30Z</cp:lastPrinted>
  <dcterms:created xsi:type="dcterms:W3CDTF">2002-10-10T20:56:16Z</dcterms:created>
  <dcterms:modified xsi:type="dcterms:W3CDTF">2020-08-04T21:08:52Z</dcterms:modified>
</cp:coreProperties>
</file>