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futt\Documents\"/>
    </mc:Choice>
  </mc:AlternateContent>
  <xr:revisionPtr revIDLastSave="0" documentId="13_ncr:1_{EFCD20A4-C388-4344-876C-13D49E2341A3}" xr6:coauthVersionLast="36" xr6:coauthVersionMax="36" xr10:uidLastSave="{00000000-0000-0000-0000-000000000000}"/>
  <bookViews>
    <workbookView xWindow="0" yWindow="0" windowWidth="28800" windowHeight="12225" xr2:uid="{B46DD599-E97E-4A45-B050-78F9666162EF}"/>
  </bookViews>
  <sheets>
    <sheet name="In-State Projected Travel" sheetId="1" r:id="rId1"/>
    <sheet name="Out-of-State Projected Travel" sheetId="6" r:id="rId2"/>
  </sheets>
  <definedNames>
    <definedName name="_xlnm.Print_Area" localSheetId="0">'In-State Projected Travel'!$A$1:$U$109</definedName>
    <definedName name="_xlnm.Print_Area" localSheetId="1">'Out-of-State Projected Travel'!$A$1:$U$109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1" i="6" l="1"/>
  <c r="AF81" i="6"/>
  <c r="AJ80" i="6"/>
  <c r="AI80" i="6"/>
  <c r="AH80" i="6"/>
  <c r="AH79" i="6"/>
  <c r="AJ79" i="6" s="1"/>
  <c r="AI78" i="6"/>
  <c r="AJ78" i="6" s="1"/>
  <c r="AH78" i="6"/>
  <c r="S65" i="6"/>
  <c r="P83" i="6" s="1"/>
  <c r="U85" i="6" s="1"/>
  <c r="U56" i="6"/>
  <c r="V49" i="6"/>
  <c r="L49" i="6"/>
  <c r="I49" i="6"/>
  <c r="L48" i="6"/>
  <c r="L47" i="6"/>
  <c r="L46" i="6"/>
  <c r="L45" i="6"/>
  <c r="L44" i="6"/>
  <c r="L43" i="6"/>
  <c r="L42" i="6"/>
  <c r="AK14" i="6"/>
  <c r="AJ14" i="6"/>
  <c r="AI14" i="6"/>
  <c r="AH14" i="6"/>
  <c r="AJ10" i="6"/>
  <c r="AI10" i="6"/>
  <c r="AH10" i="6"/>
  <c r="AK10" i="6" s="1"/>
  <c r="AJ82" i="6" l="1"/>
  <c r="N17" i="6"/>
  <c r="AG17" i="6" s="1"/>
  <c r="AH17" i="6" s="1"/>
  <c r="AI79" i="6"/>
  <c r="AI17" i="6" l="1"/>
  <c r="M37" i="6" l="1"/>
  <c r="H32" i="6"/>
  <c r="Q37" i="6"/>
  <c r="U37" i="6" s="1"/>
  <c r="P47" i="6" s="1"/>
  <c r="Q38" i="6"/>
  <c r="U38" i="6" s="1"/>
  <c r="P48" i="6" s="1"/>
  <c r="J37" i="6"/>
  <c r="Q34" i="6"/>
  <c r="U34" i="6" s="1"/>
  <c r="P44" i="6" s="1"/>
  <c r="D32" i="6"/>
  <c r="Q36" i="6"/>
  <c r="U36" i="6" s="1"/>
  <c r="P46" i="6" s="1"/>
  <c r="Q32" i="6"/>
  <c r="D35" i="6"/>
  <c r="D36" i="6" s="1"/>
  <c r="M38" i="6"/>
  <c r="H37" i="6"/>
  <c r="H33" i="6"/>
  <c r="H34" i="6" s="1"/>
  <c r="Q33" i="6"/>
  <c r="U33" i="6" s="1"/>
  <c r="P43" i="6" s="1"/>
  <c r="J38" i="6"/>
  <c r="D37" i="6"/>
  <c r="Q35" i="6"/>
  <c r="U35" i="6" s="1"/>
  <c r="P45" i="6" s="1"/>
  <c r="D33" i="6"/>
  <c r="D38" i="6"/>
  <c r="D34" i="6"/>
  <c r="M32" i="6"/>
  <c r="M33" i="6" s="1"/>
  <c r="H38" i="6"/>
  <c r="J32" i="6"/>
  <c r="J33" i="6" s="1"/>
  <c r="J34" i="6" s="1"/>
  <c r="J35" i="6" s="1"/>
  <c r="J36" i="6" s="1"/>
  <c r="AJ17" i="6"/>
  <c r="H35" i="6" l="1"/>
  <c r="M35" i="6" s="1"/>
  <c r="M34" i="6"/>
  <c r="H36" i="6"/>
  <c r="M36" i="6" s="1"/>
  <c r="M54" i="6"/>
  <c r="R54" i="6"/>
  <c r="U54" i="6" s="1"/>
  <c r="J54" i="6"/>
  <c r="R52" i="6"/>
  <c r="U52" i="6" s="1"/>
  <c r="R55" i="6"/>
  <c r="U55" i="6" s="1"/>
  <c r="H54" i="6"/>
  <c r="M52" i="6"/>
  <c r="J53" i="6"/>
  <c r="M55" i="6"/>
  <c r="J52" i="6"/>
  <c r="H55" i="6"/>
  <c r="M53" i="6"/>
  <c r="J55" i="6"/>
  <c r="R53" i="6"/>
  <c r="U53" i="6" s="1"/>
  <c r="H52" i="6"/>
  <c r="H53" i="6"/>
  <c r="N80" i="6"/>
  <c r="P80" i="6" s="1"/>
  <c r="N78" i="6"/>
  <c r="P78" i="6" s="1"/>
  <c r="U32" i="6"/>
  <c r="N79" i="6"/>
  <c r="P79" i="6" s="1"/>
  <c r="U57" i="6" l="1"/>
  <c r="U59" i="6"/>
  <c r="P81" i="6"/>
  <c r="AF83" i="6" s="1"/>
  <c r="U39" i="6"/>
  <c r="P42" i="6"/>
  <c r="P49" i="6" s="1"/>
  <c r="S65" i="1"/>
  <c r="P83" i="1" s="1"/>
  <c r="AJ81" i="1"/>
  <c r="AF81" i="1"/>
  <c r="AH80" i="1"/>
  <c r="AJ80" i="1" s="1"/>
  <c r="AH79" i="1"/>
  <c r="AI79" i="1" s="1"/>
  <c r="AH78" i="1"/>
  <c r="AI78" i="1" s="1"/>
  <c r="AJ78" i="1" s="1"/>
  <c r="U56" i="1"/>
  <c r="L49" i="1"/>
  <c r="I49" i="1"/>
  <c r="V49" i="1" s="1"/>
  <c r="L48" i="1"/>
  <c r="L47" i="1"/>
  <c r="L46" i="1"/>
  <c r="L45" i="1"/>
  <c r="L44" i="1"/>
  <c r="L43" i="1"/>
  <c r="L42" i="1"/>
  <c r="AJ14" i="1"/>
  <c r="AI14" i="1"/>
  <c r="AH14" i="1"/>
  <c r="AJ10" i="1"/>
  <c r="AI10" i="1"/>
  <c r="AH10" i="1"/>
  <c r="AF83" i="1" l="1"/>
  <c r="AK14" i="1"/>
  <c r="AK10" i="1"/>
  <c r="AJ79" i="1"/>
  <c r="AJ82" i="1" s="1"/>
  <c r="AI80" i="1"/>
  <c r="N17" i="1" l="1"/>
  <c r="AG17" i="1" s="1"/>
  <c r="AH17" i="1" s="1"/>
  <c r="AI17" i="1" s="1"/>
  <c r="J38" i="1" s="1"/>
  <c r="J37" i="1" l="1"/>
  <c r="H38" i="1"/>
  <c r="M37" i="1"/>
  <c r="Q32" i="1"/>
  <c r="D32" i="1"/>
  <c r="D33" i="1" s="1"/>
  <c r="D34" i="1" s="1"/>
  <c r="D35" i="1" s="1"/>
  <c r="D36" i="1" s="1"/>
  <c r="Q34" i="1"/>
  <c r="U34" i="1" s="1"/>
  <c r="P44" i="1" s="1"/>
  <c r="Q35" i="1"/>
  <c r="U35" i="1" s="1"/>
  <c r="P45" i="1" s="1"/>
  <c r="H32" i="1"/>
  <c r="H33" i="1" s="1"/>
  <c r="H34" i="1" s="1"/>
  <c r="M34" i="1" s="1"/>
  <c r="D37" i="1"/>
  <c r="Q38" i="1"/>
  <c r="U38" i="1" s="1"/>
  <c r="P48" i="1" s="1"/>
  <c r="Q37" i="1"/>
  <c r="U37" i="1" s="1"/>
  <c r="P47" i="1" s="1"/>
  <c r="H37" i="1"/>
  <c r="M38" i="1"/>
  <c r="Q36" i="1"/>
  <c r="U36" i="1" s="1"/>
  <c r="P46" i="1" s="1"/>
  <c r="D38" i="1"/>
  <c r="AJ17" i="1"/>
  <c r="J54" i="1" s="1"/>
  <c r="Q33" i="1"/>
  <c r="U33" i="1" s="1"/>
  <c r="P43" i="1" s="1"/>
  <c r="U32" i="1"/>
  <c r="H53" i="1" l="1"/>
  <c r="J55" i="1"/>
  <c r="J52" i="1"/>
  <c r="M54" i="1"/>
  <c r="N78" i="1"/>
  <c r="P78" i="1" s="1"/>
  <c r="M55" i="1"/>
  <c r="N80" i="1"/>
  <c r="P80" i="1" s="1"/>
  <c r="H35" i="1"/>
  <c r="M35" i="1" s="1"/>
  <c r="H52" i="1"/>
  <c r="R52" i="1"/>
  <c r="U52" i="1" s="1"/>
  <c r="J32" i="1"/>
  <c r="J33" i="1" s="1"/>
  <c r="J34" i="1" s="1"/>
  <c r="J35" i="1" s="1"/>
  <c r="J36" i="1" s="1"/>
  <c r="R54" i="1"/>
  <c r="U54" i="1" s="1"/>
  <c r="J53" i="1"/>
  <c r="M52" i="1"/>
  <c r="M53" i="1"/>
  <c r="H54" i="1"/>
  <c r="N79" i="1"/>
  <c r="P79" i="1" s="1"/>
  <c r="H55" i="1"/>
  <c r="R55" i="1"/>
  <c r="U55" i="1" s="1"/>
  <c r="R53" i="1"/>
  <c r="U53" i="1" s="1"/>
  <c r="M32" i="1"/>
  <c r="M33" i="1" s="1"/>
  <c r="P42" i="1"/>
  <c r="P49" i="1" s="1"/>
  <c r="U39" i="1"/>
  <c r="H36" i="1" l="1"/>
  <c r="M36" i="1" s="1"/>
  <c r="U57" i="1"/>
  <c r="U59" i="1" s="1"/>
  <c r="U85" i="1" s="1"/>
  <c r="P81" i="1" l="1"/>
</calcChain>
</file>

<file path=xl/sharedStrings.xml><?xml version="1.0" encoding="utf-8"?>
<sst xmlns="http://schemas.openxmlformats.org/spreadsheetml/2006/main" count="275" uniqueCount="123">
  <si>
    <t>COMPLETE ONLY THE YELLOW CELLS</t>
  </si>
  <si>
    <t>I.</t>
  </si>
  <si>
    <t>EMPLOYEE:</t>
  </si>
  <si>
    <t>Finance Office Use ONLY</t>
  </si>
  <si>
    <t>TO</t>
  </si>
  <si>
    <t>II.</t>
  </si>
  <si>
    <t>REIM PO # ISSUED:</t>
  </si>
  <si>
    <t>From</t>
  </si>
  <si>
    <t>Date (from)</t>
  </si>
  <si>
    <t>Time (From)</t>
  </si>
  <si>
    <t>Date (To)</t>
  </si>
  <si>
    <t>Time (To)</t>
  </si>
  <si>
    <t>Days</t>
  </si>
  <si>
    <t>Hours</t>
  </si>
  <si>
    <r>
      <t xml:space="preserve">Refer to </t>
    </r>
    <r>
      <rPr>
        <b/>
        <i/>
        <sz val="11"/>
        <color indexed="8"/>
        <rFont val="Times New Roman"/>
        <family val="1"/>
      </rPr>
      <t>Business &amp; Operations Policy 4.17</t>
    </r>
    <r>
      <rPr>
        <i/>
        <sz val="11"/>
        <color indexed="8"/>
        <rFont val="Times New Roman"/>
        <family val="1"/>
      </rPr>
      <t xml:space="preserve"> and </t>
    </r>
    <r>
      <rPr>
        <b/>
        <i/>
        <sz val="11"/>
        <color indexed="8"/>
        <rFont val="Times New Roman"/>
        <family val="1"/>
      </rPr>
      <t>Business Administrative Regulation 4.17a</t>
    </r>
    <r>
      <rPr>
        <i/>
        <sz val="11"/>
        <color indexed="8"/>
        <rFont val="Times New Roman"/>
        <family val="1"/>
      </rPr>
      <t xml:space="preserve"> for allowable reimbursement rates  </t>
    </r>
    <r>
      <rPr>
        <b/>
        <i/>
        <sz val="11"/>
        <color indexed="8"/>
        <rFont val="Times New Roman"/>
        <family val="1"/>
      </rPr>
      <t>ITEMIZED RECEIPTS REQUIRED.</t>
    </r>
  </si>
  <si>
    <t>III.</t>
  </si>
  <si>
    <t>PROJECTED TRAVEL EXPENSES</t>
  </si>
  <si>
    <t>Yes</t>
  </si>
  <si>
    <t>Are you requesting lodging?</t>
  </si>
  <si>
    <t>If yes, Lodging expenses must be on a separate purchase requisition.</t>
  </si>
  <si>
    <t>No</t>
  </si>
  <si>
    <t>Is a Substitute Required?</t>
  </si>
  <si>
    <r>
      <rPr>
        <b/>
        <u/>
        <sz val="11"/>
        <color theme="1"/>
        <rFont val="Times New Roman"/>
        <family val="1"/>
      </rPr>
      <t>Meal Reimbursement Request</t>
    </r>
    <r>
      <rPr>
        <b/>
        <sz val="11"/>
        <color theme="1"/>
        <rFont val="Times New Roman"/>
        <family val="1"/>
      </rPr>
      <t xml:space="preserve">:  You will be reimbursed </t>
    </r>
    <r>
      <rPr>
        <b/>
        <u/>
        <sz val="11"/>
        <color theme="1"/>
        <rFont val="Times New Roman"/>
        <family val="1"/>
      </rPr>
      <t>only</t>
    </r>
    <r>
      <rPr>
        <b/>
        <sz val="11"/>
        <color theme="1"/>
        <rFont val="Times New Roman"/>
        <family val="1"/>
      </rPr>
      <t xml:space="preserve"> for </t>
    </r>
    <r>
      <rPr>
        <b/>
        <u/>
        <sz val="11"/>
        <color theme="1"/>
        <rFont val="Times New Roman"/>
        <family val="1"/>
      </rPr>
      <t>your</t>
    </r>
    <r>
      <rPr>
        <b/>
        <sz val="11"/>
        <color theme="1"/>
        <rFont val="Times New Roman"/>
        <family val="1"/>
      </rPr>
      <t xml:space="preserve"> actual meal expenses.  Calculations are based on $30 24-hour periods for in-state travel and $45 24-hour periods for out-of-state travel as calculated below. Calculations also include partial day per diem reimbursement rates based on PSAB Supplement 20.  Attach receipts to Travel Log with Agenda and Folio upon return.</t>
    </r>
  </si>
  <si>
    <t>MEAL CALCULATION</t>
  </si>
  <si>
    <t>LIST FULL 24-HOUR PERIODS (EXCLUDING EXTENDED STAY FOR PERSONAL REASONS):</t>
  </si>
  <si>
    <r>
      <t xml:space="preserve">Day / Date </t>
    </r>
    <r>
      <rPr>
        <b/>
        <sz val="9"/>
        <color theme="1"/>
        <rFont val="Times New Roman"/>
        <family val="1"/>
      </rPr>
      <t>(From)</t>
    </r>
  </si>
  <si>
    <r>
      <t>Time</t>
    </r>
    <r>
      <rPr>
        <b/>
        <sz val="9"/>
        <color theme="1"/>
        <rFont val="Times New Roman"/>
        <family val="1"/>
      </rPr>
      <t xml:space="preserve"> (From)</t>
    </r>
  </si>
  <si>
    <r>
      <t xml:space="preserve">Date </t>
    </r>
    <r>
      <rPr>
        <b/>
        <sz val="9"/>
        <color theme="1"/>
        <rFont val="Times New Roman"/>
        <family val="1"/>
      </rPr>
      <t>(To)</t>
    </r>
  </si>
  <si>
    <r>
      <t>Time</t>
    </r>
    <r>
      <rPr>
        <b/>
        <sz val="9"/>
        <color theme="1"/>
        <rFont val="Times New Roman"/>
        <family val="1"/>
      </rPr>
      <t xml:space="preserve"> (To)</t>
    </r>
  </si>
  <si>
    <t>Rate</t>
  </si>
  <si>
    <t>MAX Allowed</t>
  </si>
  <si>
    <t>ITEMIZED RECEIPTS  (B=Breakfast  L=Lunch  D=Dinner)</t>
  </si>
  <si>
    <t>OUT-OF-POCKET RECEIPTS</t>
  </si>
  <si>
    <t>Receipt 1</t>
  </si>
  <si>
    <t>Receipt 2</t>
  </si>
  <si>
    <t>Receipt 3</t>
  </si>
  <si>
    <t>Total Receipts</t>
  </si>
  <si>
    <t>MAX Reimb</t>
  </si>
  <si>
    <t>PERIOD 1</t>
  </si>
  <si>
    <t>PERIOD 2</t>
  </si>
  <si>
    <t>PERIOD 3</t>
  </si>
  <si>
    <t>PERIOD 4</t>
  </si>
  <si>
    <t>PERIOD 5</t>
  </si>
  <si>
    <t>PERIOD 6</t>
  </si>
  <si>
    <t>PERIOD 7</t>
  </si>
  <si>
    <t>Total Receipts:</t>
  </si>
  <si>
    <t>SELECT PARTIAL DAY PERIOD</t>
  </si>
  <si>
    <t>Date</t>
  </si>
  <si>
    <t>&lt; 2 Hours</t>
  </si>
  <si>
    <t>2 to &lt; 6 Hours</t>
  </si>
  <si>
    <t>6 to &lt;12 Hours</t>
  </si>
  <si>
    <t>12 Hours +</t>
  </si>
  <si>
    <t>Partial Day Receipts-BOA P-Card</t>
  </si>
  <si>
    <t>Partial Day Estimate</t>
  </si>
  <si>
    <t>Not Requesting Per Diem Reimbursement</t>
  </si>
  <si>
    <t>*Choose from Drop Down Menu</t>
  </si>
  <si>
    <t>In-State Travel</t>
  </si>
  <si>
    <t>X</t>
  </si>
  <si>
    <t># Days</t>
  </si>
  <si>
    <t>=</t>
  </si>
  <si>
    <t>Santa Fe, NM</t>
  </si>
  <si>
    <t>Out-of-State Travel</t>
  </si>
  <si>
    <t>Partial Day Per Diem as calculated above:</t>
  </si>
  <si>
    <t>is there per diem?</t>
  </si>
  <si>
    <r>
      <rPr>
        <b/>
        <u/>
        <sz val="12"/>
        <color theme="1"/>
        <rFont val="Times New Roman"/>
        <family val="1"/>
      </rPr>
      <t>Requesting a School Vehicle</t>
    </r>
    <r>
      <rPr>
        <b/>
        <sz val="12"/>
        <color theme="1"/>
        <rFont val="Times New Roman"/>
        <family val="1"/>
      </rPr>
      <t xml:space="preserve">: </t>
    </r>
  </si>
  <si>
    <t>When requesting reimbursement for mileage, written permission must be attached.</t>
  </si>
  <si>
    <t>Car</t>
  </si>
  <si>
    <t>Type Requested?</t>
  </si>
  <si>
    <t xml:space="preserve">If a school vehicle is not available, complete estimate below for personal auto mileage reimbursement.  </t>
  </si>
  <si>
    <t>Suburban</t>
  </si>
  <si>
    <t>Estimated Mileage to be Claimed</t>
  </si>
  <si>
    <t># of Miles X</t>
  </si>
  <si>
    <t xml:space="preserve"> per Mile =</t>
  </si>
  <si>
    <r>
      <rPr>
        <b/>
        <u/>
        <sz val="12"/>
        <color theme="1"/>
        <rFont val="Times New Roman"/>
        <family val="1"/>
      </rPr>
      <t xml:space="preserve">Other Expenses: </t>
    </r>
    <r>
      <rPr>
        <b/>
        <sz val="12"/>
        <color theme="1"/>
        <rFont val="Times New Roman"/>
        <family val="1"/>
      </rPr>
      <t>Parking, Shuttle, Phone Calls, Etc.</t>
    </r>
  </si>
  <si>
    <t>Receipts documenting expenditures must be attached to completed Travel Log upon return.</t>
  </si>
  <si>
    <t>IV.</t>
  </si>
  <si>
    <t>TOTAL Estimate for Employee Travel Reimbursement PO</t>
  </si>
  <si>
    <t>*I hereby certify that the above travel will be done in connection with authorized school business and that the above statements are true and payment thereof has not been received. I certify that no alcohol will be purchased with any funds requested for reimbursement.</t>
  </si>
  <si>
    <t>Employee Signature</t>
  </si>
  <si>
    <t>Date:</t>
  </si>
  <si>
    <t>Funding Source</t>
  </si>
  <si>
    <t>Immediate Supervisor Signature</t>
  </si>
  <si>
    <t>Superintendent or Designee Signature</t>
  </si>
  <si>
    <t>Once completed please print, sign, and submit to your immediate supervisor for approval.</t>
  </si>
  <si>
    <t>Purchase Requisition #</t>
  </si>
  <si>
    <t>Date Entered</t>
  </si>
  <si>
    <t>Entered By</t>
  </si>
  <si>
    <t>MAX MEAL REIMBURSEMENT ESTIMATE (Receipts Required)</t>
  </si>
  <si>
    <r>
      <rPr>
        <b/>
        <u/>
        <sz val="12"/>
        <color theme="1"/>
        <rFont val="Times New Roman"/>
        <family val="1"/>
      </rPr>
      <t>Per Diem Reimbursement Request</t>
    </r>
    <r>
      <rPr>
        <b/>
        <sz val="12"/>
        <color theme="1"/>
        <rFont val="Times New Roman"/>
        <family val="1"/>
      </rPr>
      <t>:  When not requesting lodging or meal reimbursement, Per Diem is payable on overnight trips for every 24-hour period and partial-day per the schedule included on this form. Per Diem cannot be used when HVPS is paying for your hotel room.  Receipts are not required for meal reimbursement.</t>
    </r>
  </si>
  <si>
    <r>
      <rPr>
        <b/>
        <u/>
        <sz val="13"/>
        <color rgb="FFFF0000"/>
        <rFont val="Times New Roman"/>
        <family val="1"/>
      </rPr>
      <t>Choose Per Diem Rate</t>
    </r>
    <r>
      <rPr>
        <b/>
        <sz val="13"/>
        <color rgb="FFFF0000"/>
        <rFont val="Times New Roman"/>
        <family val="1"/>
      </rPr>
      <t>:</t>
    </r>
  </si>
  <si>
    <t>Enter Funding Source</t>
  </si>
  <si>
    <t>Enter any expected expense description</t>
  </si>
  <si>
    <t>Enter Staff Name</t>
  </si>
  <si>
    <t>Enter Name of Conference</t>
  </si>
  <si>
    <t>Somewhere, NM</t>
  </si>
  <si>
    <t>v.09102019</t>
  </si>
  <si>
    <t>N/A</t>
  </si>
  <si>
    <t xml:space="preserve"> EMPLOYEE PROFESSIONAL LEAVE REQUEST AND P.O.</t>
  </si>
  <si>
    <t>REQUISITION for PROJECTED TRAVEL &amp; EXPENSES</t>
  </si>
  <si>
    <t>HATCH VALLEY PUBLIC SCHOOLS</t>
  </si>
  <si>
    <t>IN-STATE WORKSHEET</t>
  </si>
  <si>
    <t>Must attach Documentation in regard to the Workshop/Meeting such as Agenda, Literature, etc.</t>
  </si>
  <si>
    <t>YOUR LOCATION:</t>
  </si>
  <si>
    <t>EMAIL ADDRESS:</t>
  </si>
  <si>
    <t>If there is a fee for attending the conference or meeting, please attach a separate purchase requisition.</t>
  </si>
  <si>
    <t>MAX MEAL REIMBURSEMENT ESTIMATE (Receipts Required for reimbursment)</t>
  </si>
  <si>
    <t>CONFERENCE / MTG:</t>
  </si>
  <si>
    <t>DESTINATION:</t>
  </si>
  <si>
    <t>DATES OF TRAVEL:</t>
  </si>
  <si>
    <t>FUND:</t>
  </si>
  <si>
    <t>OTHER TRAVEL ESTIMATED EXPENSES (Receipts Required)</t>
  </si>
  <si>
    <t>OUT-OF-STATE WORKSHEET</t>
  </si>
  <si>
    <t>Enter Site</t>
  </si>
  <si>
    <t>Enter Email</t>
  </si>
  <si>
    <t>Sheila Offutt</t>
  </si>
  <si>
    <t>Central Office</t>
  </si>
  <si>
    <t>soffutt@hatchschools.net</t>
  </si>
  <si>
    <t>K-5 Plus &amp; Extended Learning</t>
  </si>
  <si>
    <t>Albuquerque, NM</t>
  </si>
  <si>
    <t>Operational</t>
  </si>
  <si>
    <t>11000.2400.53330.0000.018.0000</t>
  </si>
  <si>
    <t>*Mileage Rate approved by PED 1/27/2020</t>
  </si>
  <si>
    <t>v.01272020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</si>
</sst>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\ AM/P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9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u/>
      <sz val="11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3"/>
      <color rgb="FFFF0000"/>
      <name val="Times New Roman"/>
      <family val="1"/>
    </font>
    <font>
      <b/>
      <u/>
      <sz val="13"/>
      <color rgb="FFFF0000"/>
      <name val="Times New Roman"/>
      <family val="1"/>
    </font>
    <font>
      <i/>
      <sz val="18"/>
      <name val="Times New Roman"/>
      <family val="1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lightGrid">
        <f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0" xfId="0" applyFont="1" applyProtection="1"/>
    <xf numFmtId="0" fontId="2" fillId="0" borderId="0" xfId="0" applyNumberFormat="1" applyFont="1" applyBorder="1" applyAlignment="1" applyProtection="1">
      <protection locked="0"/>
    </xf>
    <xf numFmtId="0" fontId="2" fillId="0" borderId="0" xfId="0" applyFont="1" applyFill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</xf>
    <xf numFmtId="8" fontId="2" fillId="0" borderId="0" xfId="0" applyNumberFormat="1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18" fontId="5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5" fillId="0" borderId="0" xfId="0" applyFont="1" applyAlignment="1" applyProtection="1"/>
    <xf numFmtId="0" fontId="8" fillId="0" borderId="8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Protection="1"/>
    <xf numFmtId="0" fontId="2" fillId="0" borderId="0" xfId="0" applyNumberFormat="1" applyFont="1" applyBorder="1" applyAlignment="1" applyProtection="1"/>
    <xf numFmtId="0" fontId="5" fillId="0" borderId="9" xfId="0" applyFont="1" applyBorder="1" applyProtection="1"/>
    <xf numFmtId="0" fontId="5" fillId="0" borderId="0" xfId="0" applyFont="1" applyAlignment="1" applyProtection="1">
      <alignment horizontal="right"/>
    </xf>
    <xf numFmtId="0" fontId="7" fillId="0" borderId="0" xfId="0" applyFont="1" applyProtection="1"/>
    <xf numFmtId="0" fontId="5" fillId="0" borderId="0" xfId="0" applyFont="1" applyBorder="1" applyAlignment="1" applyProtection="1">
      <alignment horizontal="center"/>
    </xf>
    <xf numFmtId="8" fontId="5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 vertical="top"/>
    </xf>
    <xf numFmtId="8" fontId="9" fillId="0" borderId="9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/>
    <xf numFmtId="0" fontId="5" fillId="0" borderId="0" xfId="0" applyFont="1" applyProtection="1">
      <protection hidden="1"/>
    </xf>
    <xf numFmtId="18" fontId="5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center"/>
    </xf>
    <xf numFmtId="43" fontId="4" fillId="0" borderId="0" xfId="1" applyFont="1" applyProtection="1">
      <protection hidden="1"/>
    </xf>
    <xf numFmtId="0" fontId="8" fillId="0" borderId="0" xfId="0" applyFont="1" applyProtection="1"/>
    <xf numFmtId="0" fontId="2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4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/>
    <xf numFmtId="8" fontId="13" fillId="0" borderId="0" xfId="0" applyNumberFormat="1" applyFont="1" applyFill="1" applyBorder="1" applyProtection="1"/>
    <xf numFmtId="0" fontId="13" fillId="0" borderId="0" xfId="0" applyFont="1" applyBorder="1" applyAlignment="1" applyProtection="1">
      <alignment horizontal="righ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13" fillId="0" borderId="15" xfId="0" applyFont="1" applyBorder="1" applyProtection="1"/>
    <xf numFmtId="0" fontId="13" fillId="0" borderId="11" xfId="0" applyFont="1" applyBorder="1" applyProtection="1"/>
    <xf numFmtId="0" fontId="13" fillId="0" borderId="16" xfId="0" applyFont="1" applyBorder="1" applyProtection="1"/>
    <xf numFmtId="0" fontId="17" fillId="0" borderId="0" xfId="0" applyFont="1" applyProtection="1"/>
    <xf numFmtId="0" fontId="8" fillId="5" borderId="0" xfId="0" applyFont="1" applyFill="1" applyBorder="1" applyAlignment="1" applyProtection="1">
      <alignment horizontal="center"/>
    </xf>
    <xf numFmtId="8" fontId="8" fillId="0" borderId="22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5" borderId="0" xfId="0" applyNumberFormat="1" applyFont="1" applyFill="1" applyBorder="1" applyAlignment="1" applyProtection="1">
      <alignment horizontal="center"/>
    </xf>
    <xf numFmtId="8" fontId="8" fillId="0" borderId="27" xfId="0" applyNumberFormat="1" applyFont="1" applyBorder="1" applyProtection="1"/>
    <xf numFmtId="14" fontId="8" fillId="0" borderId="0" xfId="0" quotePrefix="1" applyNumberFormat="1" applyFont="1" applyBorder="1" applyAlignment="1" applyProtection="1">
      <alignment horizontal="center"/>
    </xf>
    <xf numFmtId="8" fontId="2" fillId="0" borderId="0" xfId="0" applyNumberFormat="1" applyFont="1" applyFill="1" applyBorder="1" applyAlignment="1" applyProtection="1">
      <alignment horizontal="center"/>
    </xf>
    <xf numFmtId="8" fontId="8" fillId="0" borderId="29" xfId="0" applyNumberFormat="1" applyFont="1" applyBorder="1" applyProtection="1"/>
    <xf numFmtId="0" fontId="2" fillId="0" borderId="0" xfId="0" applyNumberFormat="1" applyFont="1" applyBorder="1" applyProtection="1"/>
    <xf numFmtId="8" fontId="2" fillId="0" borderId="0" xfId="0" applyNumberFormat="1" applyFont="1" applyBorder="1" applyProtection="1"/>
    <xf numFmtId="0" fontId="2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8" fontId="8" fillId="0" borderId="0" xfId="0" applyNumberFormat="1" applyFont="1" applyBorder="1" applyProtection="1"/>
    <xf numFmtId="8" fontId="8" fillId="0" borderId="0" xfId="0" applyNumberFormat="1" applyFont="1" applyProtection="1"/>
    <xf numFmtId="0" fontId="18" fillId="0" borderId="0" xfId="0" applyFont="1" applyProtection="1"/>
    <xf numFmtId="0" fontId="20" fillId="0" borderId="0" xfId="0" applyNumberFormat="1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14" fontId="3" fillId="0" borderId="32" xfId="0" applyNumberFormat="1" applyFont="1" applyBorder="1" applyAlignment="1" applyProtection="1">
      <alignment horizontal="center"/>
      <protection locked="0"/>
    </xf>
    <xf numFmtId="44" fontId="2" fillId="0" borderId="25" xfId="2" applyFont="1" applyBorder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44" fontId="21" fillId="0" borderId="25" xfId="2" applyFont="1" applyBorder="1" applyAlignment="1" applyProtection="1">
      <protection locked="0"/>
    </xf>
    <xf numFmtId="39" fontId="21" fillId="0" borderId="11" xfId="1" applyNumberFormat="1" applyFont="1" applyBorder="1" applyAlignment="1" applyProtection="1"/>
    <xf numFmtId="43" fontId="8" fillId="0" borderId="23" xfId="1" applyFont="1" applyBorder="1" applyAlignment="1" applyProtection="1">
      <alignment horizontal="center"/>
      <protection locked="0"/>
    </xf>
    <xf numFmtId="7" fontId="8" fillId="0" borderId="23" xfId="0" applyNumberFormat="1" applyFont="1" applyBorder="1" applyAlignment="1" applyProtection="1">
      <alignment horizontal="center"/>
      <protection locked="0"/>
    </xf>
    <xf numFmtId="14" fontId="3" fillId="0" borderId="33" xfId="0" applyNumberFormat="1" applyFont="1" applyBorder="1" applyAlignment="1" applyProtection="1">
      <alignment horizontal="center"/>
      <protection locked="0"/>
    </xf>
    <xf numFmtId="44" fontId="2" fillId="0" borderId="34" xfId="2" applyFont="1" applyBorder="1" applyProtection="1">
      <protection locked="0"/>
    </xf>
    <xf numFmtId="0" fontId="8" fillId="0" borderId="35" xfId="0" applyFont="1" applyBorder="1" applyAlignment="1" applyProtection="1">
      <alignment horizontal="center"/>
      <protection locked="0"/>
    </xf>
    <xf numFmtId="44" fontId="21" fillId="0" borderId="34" xfId="2" applyFont="1" applyBorder="1" applyAlignment="1" applyProtection="1">
      <protection locked="0"/>
    </xf>
    <xf numFmtId="39" fontId="21" fillId="0" borderId="36" xfId="1" applyNumberFormat="1" applyFont="1" applyBorder="1" applyAlignment="1" applyProtection="1"/>
    <xf numFmtId="43" fontId="8" fillId="0" borderId="35" xfId="1" applyFont="1" applyBorder="1" applyAlignment="1" applyProtection="1">
      <alignment horizontal="center"/>
      <protection locked="0"/>
    </xf>
    <xf numFmtId="0" fontId="8" fillId="0" borderId="15" xfId="0" applyFont="1" applyFill="1" applyBorder="1" applyProtection="1"/>
    <xf numFmtId="0" fontId="2" fillId="0" borderId="11" xfId="0" applyFont="1" applyFill="1" applyBorder="1" applyProtection="1"/>
    <xf numFmtId="0" fontId="2" fillId="0" borderId="7" xfId="0" applyFont="1" applyFill="1" applyBorder="1" applyProtection="1"/>
    <xf numFmtId="14" fontId="2" fillId="0" borderId="7" xfId="0" applyNumberFormat="1" applyFont="1" applyFill="1" applyBorder="1" applyAlignment="1" applyProtection="1">
      <alignment horizontal="center"/>
    </xf>
    <xf numFmtId="8" fontId="2" fillId="0" borderId="7" xfId="0" applyNumberFormat="1" applyFont="1" applyFill="1" applyBorder="1" applyProtection="1"/>
    <xf numFmtId="8" fontId="8" fillId="0" borderId="41" xfId="0" applyNumberFormat="1" applyFont="1" applyFill="1" applyBorder="1" applyProtection="1"/>
    <xf numFmtId="0" fontId="8" fillId="0" borderId="7" xfId="0" applyFont="1" applyFill="1" applyBorder="1" applyProtection="1"/>
    <xf numFmtId="0" fontId="8" fillId="5" borderId="11" xfId="0" applyFont="1" applyFill="1" applyBorder="1" applyAlignment="1" applyProtection="1"/>
    <xf numFmtId="0" fontId="8" fillId="5" borderId="16" xfId="0" applyFont="1" applyFill="1" applyBorder="1" applyAlignment="1" applyProtection="1"/>
    <xf numFmtId="0" fontId="8" fillId="0" borderId="15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8" fontId="8" fillId="0" borderId="24" xfId="0" applyNumberFormat="1" applyFont="1" applyBorder="1" applyAlignment="1" applyProtection="1">
      <alignment horizontal="center"/>
    </xf>
    <xf numFmtId="0" fontId="8" fillId="0" borderId="0" xfId="0" applyFont="1" applyFill="1" applyBorder="1" applyProtection="1"/>
    <xf numFmtId="43" fontId="8" fillId="0" borderId="15" xfId="1" applyFont="1" applyBorder="1" applyAlignment="1" applyProtection="1">
      <alignment horizontal="center"/>
    </xf>
    <xf numFmtId="164" fontId="8" fillId="0" borderId="24" xfId="0" applyNumberFormat="1" applyFont="1" applyBorder="1" applyAlignment="1" applyProtection="1">
      <alignment horizontal="center"/>
    </xf>
    <xf numFmtId="8" fontId="8" fillId="0" borderId="24" xfId="0" applyNumberFormat="1" applyFont="1" applyBorder="1" applyProtection="1"/>
    <xf numFmtId="0" fontId="8" fillId="0" borderId="0" xfId="0" applyFont="1" applyAlignment="1" applyProtection="1">
      <alignment horizontal="right"/>
    </xf>
    <xf numFmtId="0" fontId="8" fillId="5" borderId="36" xfId="0" applyFont="1" applyFill="1" applyBorder="1" applyAlignment="1" applyProtection="1"/>
    <xf numFmtId="0" fontId="8" fillId="5" borderId="44" xfId="0" applyFont="1" applyFill="1" applyBorder="1" applyAlignment="1" applyProtection="1"/>
    <xf numFmtId="43" fontId="8" fillId="0" borderId="43" xfId="1" applyFont="1" applyBorder="1" applyAlignment="1" applyProtection="1">
      <alignment horizontal="center"/>
    </xf>
    <xf numFmtId="164" fontId="8" fillId="0" borderId="45" xfId="0" applyNumberFormat="1" applyFont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left"/>
    </xf>
    <xf numFmtId="0" fontId="2" fillId="8" borderId="2" xfId="0" applyFont="1" applyFill="1" applyBorder="1" applyAlignment="1" applyProtection="1">
      <alignment horizontal="left"/>
    </xf>
    <xf numFmtId="0" fontId="8" fillId="8" borderId="2" xfId="0" applyFont="1" applyFill="1" applyBorder="1" applyAlignment="1" applyProtection="1">
      <alignment horizontal="center"/>
    </xf>
    <xf numFmtId="165" fontId="21" fillId="8" borderId="2" xfId="0" applyNumberFormat="1" applyFont="1" applyFill="1" applyBorder="1" applyAlignment="1" applyProtection="1">
      <alignment horizontal="center"/>
      <protection locked="0"/>
    </xf>
    <xf numFmtId="165" fontId="21" fillId="8" borderId="46" xfId="0" applyNumberFormat="1" applyFont="1" applyFill="1" applyBorder="1" applyAlignment="1" applyProtection="1">
      <alignment horizontal="center"/>
      <protection locked="0"/>
    </xf>
    <xf numFmtId="0" fontId="8" fillId="8" borderId="48" xfId="0" applyFont="1" applyFill="1" applyBorder="1" applyProtection="1"/>
    <xf numFmtId="8" fontId="8" fillId="8" borderId="40" xfId="0" applyNumberFormat="1" applyFont="1" applyFill="1" applyBorder="1" applyProtection="1"/>
    <xf numFmtId="165" fontId="21" fillId="2" borderId="13" xfId="0" applyNumberFormat="1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Protection="1"/>
    <xf numFmtId="8" fontId="8" fillId="2" borderId="14" xfId="0" applyNumberFormat="1" applyFont="1" applyFill="1" applyBorder="1" applyProtection="1"/>
    <xf numFmtId="8" fontId="8" fillId="0" borderId="0" xfId="0" applyNumberFormat="1" applyFont="1" applyAlignment="1" applyProtection="1">
      <alignment horizontal="right"/>
    </xf>
    <xf numFmtId="0" fontId="13" fillId="2" borderId="12" xfId="0" applyFont="1" applyFill="1" applyBorder="1" applyProtection="1"/>
    <xf numFmtId="0" fontId="13" fillId="2" borderId="13" xfId="0" applyFont="1" applyFill="1" applyBorder="1" applyProtection="1"/>
    <xf numFmtId="0" fontId="15" fillId="2" borderId="13" xfId="0" applyNumberFormat="1" applyFont="1" applyFill="1" applyBorder="1" applyProtection="1"/>
    <xf numFmtId="8" fontId="15" fillId="2" borderId="13" xfId="0" applyNumberFormat="1" applyFont="1" applyFill="1" applyBorder="1" applyProtection="1"/>
    <xf numFmtId="0" fontId="15" fillId="2" borderId="13" xfId="0" applyNumberFormat="1" applyFont="1" applyFill="1" applyBorder="1" applyAlignment="1" applyProtection="1">
      <alignment horizontal="center"/>
    </xf>
    <xf numFmtId="164" fontId="13" fillId="2" borderId="13" xfId="0" applyNumberFormat="1" applyFont="1" applyFill="1" applyBorder="1" applyAlignment="1" applyProtection="1">
      <alignment horizontal="center"/>
    </xf>
    <xf numFmtId="8" fontId="13" fillId="2" borderId="13" xfId="0" applyNumberFormat="1" applyFont="1" applyFill="1" applyBorder="1" applyProtection="1"/>
    <xf numFmtId="8" fontId="13" fillId="2" borderId="41" xfId="0" applyNumberFormat="1" applyFont="1" applyFill="1" applyBorder="1" applyProtection="1"/>
    <xf numFmtId="0" fontId="22" fillId="0" borderId="0" xfId="0" applyFont="1" applyBorder="1" applyProtection="1"/>
    <xf numFmtId="0" fontId="22" fillId="0" borderId="0" xfId="0" applyFont="1" applyFill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15" xfId="0" applyFont="1" applyFill="1" applyBorder="1" applyProtection="1"/>
    <xf numFmtId="0" fontId="20" fillId="0" borderId="11" xfId="0" applyFont="1" applyFill="1" applyBorder="1" applyProtection="1"/>
    <xf numFmtId="44" fontId="20" fillId="0" borderId="11" xfId="2" applyFont="1" applyFill="1" applyBorder="1" applyProtection="1"/>
    <xf numFmtId="0" fontId="20" fillId="0" borderId="11" xfId="0" applyFont="1" applyFill="1" applyBorder="1" applyAlignment="1" applyProtection="1">
      <alignment horizontal="center"/>
    </xf>
    <xf numFmtId="0" fontId="20" fillId="0" borderId="11" xfId="0" quotePrefix="1" applyFont="1" applyFill="1" applyBorder="1" applyProtection="1"/>
    <xf numFmtId="44" fontId="13" fillId="0" borderId="16" xfId="2" applyFont="1" applyFill="1" applyBorder="1" applyProtection="1"/>
    <xf numFmtId="8" fontId="20" fillId="0" borderId="0" xfId="0" applyNumberFormat="1" applyFont="1" applyFill="1" applyBorder="1" applyProtection="1"/>
    <xf numFmtId="44" fontId="13" fillId="0" borderId="0" xfId="0" applyNumberFormat="1" applyFont="1" applyFill="1" applyBorder="1" applyProtection="1"/>
    <xf numFmtId="37" fontId="13" fillId="0" borderId="0" xfId="2" applyNumberFormat="1" applyFont="1" applyFill="1" applyBorder="1" applyProtection="1"/>
    <xf numFmtId="0" fontId="2" fillId="0" borderId="15" xfId="0" applyFont="1" applyFill="1" applyBorder="1" applyProtection="1"/>
    <xf numFmtId="0" fontId="2" fillId="0" borderId="11" xfId="0" applyFont="1" applyFill="1" applyBorder="1" applyAlignment="1" applyProtection="1"/>
    <xf numFmtId="44" fontId="2" fillId="0" borderId="11" xfId="2" applyFont="1" applyFill="1" applyBorder="1" applyAlignment="1" applyProtection="1">
      <protection locked="0"/>
    </xf>
    <xf numFmtId="44" fontId="2" fillId="0" borderId="11" xfId="2" applyFont="1" applyFill="1" applyBorder="1" applyAlignment="1" applyProtection="1"/>
    <xf numFmtId="0" fontId="2" fillId="0" borderId="11" xfId="0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37" fontId="2" fillId="0" borderId="0" xfId="2" applyNumberFormat="1" applyFont="1" applyFill="1" applyBorder="1" applyProtection="1"/>
    <xf numFmtId="44" fontId="2" fillId="0" borderId="0" xfId="0" applyNumberFormat="1" applyFont="1" applyFill="1" applyBorder="1" applyProtection="1"/>
    <xf numFmtId="44" fontId="2" fillId="0" borderId="0" xfId="2" applyFont="1" applyFill="1" applyBorder="1" applyAlignment="1" applyProtection="1"/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0" fontId="2" fillId="2" borderId="13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/>
    <xf numFmtId="44" fontId="23" fillId="2" borderId="41" xfId="0" applyNumberFormat="1" applyFont="1" applyFill="1" applyBorder="1" applyAlignment="1" applyProtection="1"/>
    <xf numFmtId="0" fontId="2" fillId="0" borderId="0" xfId="0" applyFont="1" applyFill="1" applyBorder="1" applyAlignment="1" applyProtection="1">
      <protection locked="0"/>
    </xf>
    <xf numFmtId="8" fontId="20" fillId="0" borderId="0" xfId="2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4" fillId="0" borderId="0" xfId="0" applyFont="1" applyFill="1" applyBorder="1" applyProtection="1"/>
    <xf numFmtId="0" fontId="13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0" xfId="0" applyFont="1" applyFill="1" applyBorder="1" applyProtection="1"/>
    <xf numFmtId="0" fontId="2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8" fontId="26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14" xfId="0" applyFont="1" applyFill="1" applyBorder="1" applyAlignment="1" applyProtection="1"/>
    <xf numFmtId="44" fontId="13" fillId="2" borderId="41" xfId="0" applyNumberFormat="1" applyFont="1" applyFill="1" applyBorder="1" applyProtection="1"/>
    <xf numFmtId="0" fontId="26" fillId="0" borderId="0" xfId="0" applyFont="1" applyProtection="1"/>
    <xf numFmtId="0" fontId="15" fillId="0" borderId="0" xfId="0" applyFont="1" applyProtection="1"/>
    <xf numFmtId="0" fontId="24" fillId="0" borderId="0" xfId="0" applyFont="1" applyAlignment="1" applyProtection="1">
      <alignment vertical="top"/>
    </xf>
    <xf numFmtId="0" fontId="27" fillId="0" borderId="0" xfId="0" applyFont="1" applyAlignment="1" applyProtection="1"/>
    <xf numFmtId="0" fontId="28" fillId="0" borderId="0" xfId="0" applyFont="1" applyAlignment="1" applyProtection="1"/>
    <xf numFmtId="0" fontId="29" fillId="0" borderId="0" xfId="0" applyFont="1" applyAlignment="1" applyProtection="1">
      <alignment horizontal="right"/>
    </xf>
    <xf numFmtId="0" fontId="15" fillId="0" borderId="7" xfId="0" applyFont="1" applyBorder="1" applyProtection="1"/>
    <xf numFmtId="0" fontId="2" fillId="0" borderId="0" xfId="0" applyFont="1" applyAlignment="1" applyProtection="1">
      <alignment horizontal="right"/>
    </xf>
    <xf numFmtId="0" fontId="31" fillId="0" borderId="0" xfId="0" applyFont="1" applyAlignment="1" applyProtection="1">
      <alignment horizontal="right" vertical="top" wrapText="1"/>
    </xf>
    <xf numFmtId="0" fontId="30" fillId="0" borderId="0" xfId="0" applyFont="1" applyAlignment="1" applyProtection="1">
      <alignment horizontal="right" vertical="top" wrapText="1"/>
    </xf>
    <xf numFmtId="0" fontId="10" fillId="0" borderId="0" xfId="0" applyFont="1" applyAlignment="1" applyProtection="1">
      <alignment horizontal="right" vertical="top" wrapText="1"/>
    </xf>
    <xf numFmtId="0" fontId="30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horizontal="right" vertical="top"/>
    </xf>
    <xf numFmtId="0" fontId="31" fillId="0" borderId="0" xfId="0" applyFont="1" applyAlignment="1" applyProtection="1">
      <alignment vertical="top"/>
    </xf>
    <xf numFmtId="0" fontId="30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right" vertical="top"/>
    </xf>
    <xf numFmtId="0" fontId="15" fillId="0" borderId="0" xfId="0" applyFont="1" applyBorder="1" applyProtection="1"/>
    <xf numFmtId="0" fontId="31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vertical="top" wrapText="1"/>
    </xf>
    <xf numFmtId="0" fontId="32" fillId="0" borderId="0" xfId="0" applyFont="1" applyProtection="1"/>
    <xf numFmtId="0" fontId="30" fillId="0" borderId="7" xfId="0" applyFont="1" applyBorder="1" applyAlignment="1" applyProtection="1">
      <alignment vertical="top" wrapText="1"/>
    </xf>
    <xf numFmtId="0" fontId="31" fillId="0" borderId="0" xfId="0" applyFont="1" applyAlignment="1" applyProtection="1">
      <alignment horizontal="right" vertical="top"/>
    </xf>
    <xf numFmtId="0" fontId="33" fillId="0" borderId="0" xfId="0" applyFont="1" applyAlignment="1" applyProtection="1">
      <alignment vertical="top"/>
    </xf>
    <xf numFmtId="0" fontId="32" fillId="0" borderId="0" xfId="0" applyFont="1" applyAlignment="1" applyProtection="1">
      <alignment horizontal="right"/>
    </xf>
    <xf numFmtId="0" fontId="28" fillId="0" borderId="7" xfId="0" applyFont="1" applyBorder="1" applyAlignment="1" applyProtection="1"/>
    <xf numFmtId="0" fontId="32" fillId="0" borderId="7" xfId="0" applyFont="1" applyBorder="1" applyAlignment="1" applyProtection="1">
      <alignment horizontal="right"/>
    </xf>
    <xf numFmtId="0" fontId="2" fillId="0" borderId="7" xfId="0" applyFont="1" applyBorder="1" applyProtection="1"/>
    <xf numFmtId="0" fontId="34" fillId="0" borderId="0" xfId="0" applyFont="1" applyFill="1" applyBorder="1" applyAlignment="1" applyProtection="1">
      <alignment vertical="top"/>
    </xf>
    <xf numFmtId="0" fontId="5" fillId="0" borderId="10" xfId="0" applyFont="1" applyBorder="1" applyProtection="1">
      <protection locked="0"/>
    </xf>
    <xf numFmtId="14" fontId="5" fillId="3" borderId="7" xfId="0" applyNumberFormat="1" applyFont="1" applyFill="1" applyBorder="1" applyAlignment="1" applyProtection="1">
      <alignment horizontal="center"/>
      <protection locked="0"/>
    </xf>
    <xf numFmtId="18" fontId="5" fillId="3" borderId="7" xfId="0" applyNumberFormat="1" applyFont="1" applyFill="1" applyBorder="1" applyAlignment="1" applyProtection="1">
      <alignment horizontal="center"/>
      <protection locked="0"/>
    </xf>
    <xf numFmtId="0" fontId="26" fillId="0" borderId="0" xfId="0" quotePrefix="1" applyFont="1" applyFill="1" applyBorder="1" applyAlignment="1" applyProtection="1">
      <alignment horizontal="center"/>
    </xf>
    <xf numFmtId="44" fontId="26" fillId="3" borderId="2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</xf>
    <xf numFmtId="164" fontId="8" fillId="2" borderId="26" xfId="0" applyNumberFormat="1" applyFont="1" applyFill="1" applyBorder="1" applyAlignment="1" applyProtection="1">
      <alignment horizontal="center"/>
    </xf>
    <xf numFmtId="164" fontId="8" fillId="2" borderId="28" xfId="0" applyNumberFormat="1" applyFont="1" applyFill="1" applyBorder="1" applyAlignment="1" applyProtection="1">
      <alignment horizontal="center"/>
    </xf>
    <xf numFmtId="44" fontId="26" fillId="0" borderId="24" xfId="2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165" fontId="21" fillId="8" borderId="46" xfId="0" applyNumberFormat="1" applyFont="1" applyFill="1" applyBorder="1" applyAlignment="1" applyProtection="1">
      <alignment horizontal="center"/>
      <protection locked="0"/>
    </xf>
    <xf numFmtId="165" fontId="21" fillId="8" borderId="2" xfId="0" applyNumberFormat="1" applyFont="1" applyFill="1" applyBorder="1" applyAlignment="1" applyProtection="1">
      <alignment horizontal="center"/>
      <protection locked="0"/>
    </xf>
    <xf numFmtId="165" fontId="21" fillId="2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top" wrapText="1"/>
    </xf>
    <xf numFmtId="44" fontId="15" fillId="3" borderId="41" xfId="2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Protection="1"/>
    <xf numFmtId="8" fontId="15" fillId="0" borderId="0" xfId="0" applyNumberFormat="1" applyFont="1" applyFill="1" applyBorder="1" applyProtection="1"/>
    <xf numFmtId="0" fontId="15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8" fontId="8" fillId="0" borderId="0" xfId="0" quotePrefix="1" applyNumberFormat="1" applyFont="1" applyProtection="1"/>
    <xf numFmtId="0" fontId="20" fillId="0" borderId="2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Alignment="1" applyProtection="1">
      <alignment horizontal="center" vertical="top"/>
    </xf>
    <xf numFmtId="0" fontId="29" fillId="3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top" wrapText="1"/>
    </xf>
    <xf numFmtId="0" fontId="20" fillId="3" borderId="7" xfId="0" applyFont="1" applyFill="1" applyBorder="1" applyAlignment="1" applyProtection="1">
      <alignment horizont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 applyProtection="1">
      <alignment horizontal="center"/>
      <protection locked="0"/>
    </xf>
    <xf numFmtId="0" fontId="26" fillId="3" borderId="12" xfId="0" applyFont="1" applyFill="1" applyBorder="1" applyAlignment="1" applyProtection="1">
      <alignment horizontal="center"/>
      <protection locked="0"/>
    </xf>
    <xf numFmtId="0" fontId="26" fillId="3" borderId="14" xfId="0" applyFont="1" applyFill="1" applyBorder="1" applyAlignment="1" applyProtection="1">
      <alignment horizontal="center"/>
      <protection locked="0"/>
    </xf>
    <xf numFmtId="8" fontId="26" fillId="0" borderId="0" xfId="0" applyNumberFormat="1" applyFont="1" applyFill="1" applyBorder="1" applyAlignment="1" applyProtection="1">
      <alignment horizontal="center"/>
    </xf>
    <xf numFmtId="44" fontId="15" fillId="0" borderId="0" xfId="2" applyFont="1" applyFill="1" applyBorder="1" applyAlignment="1" applyProtection="1">
      <alignment horizontal="center"/>
      <protection locked="0"/>
    </xf>
    <xf numFmtId="44" fontId="15" fillId="0" borderId="0" xfId="2" applyFont="1" applyFill="1" applyBorder="1" applyAlignment="1" applyProtection="1">
      <alignment horizontal="center"/>
    </xf>
    <xf numFmtId="165" fontId="2" fillId="8" borderId="46" xfId="0" applyNumberFormat="1" applyFont="1" applyFill="1" applyBorder="1" applyAlignment="1" applyProtection="1">
      <alignment horizontal="center"/>
      <protection locked="0"/>
    </xf>
    <xf numFmtId="165" fontId="2" fillId="8" borderId="2" xfId="0" applyNumberFormat="1" applyFont="1" applyFill="1" applyBorder="1" applyAlignment="1" applyProtection="1">
      <alignment horizontal="center"/>
      <protection locked="0"/>
    </xf>
    <xf numFmtId="165" fontId="21" fillId="8" borderId="46" xfId="0" applyNumberFormat="1" applyFont="1" applyFill="1" applyBorder="1" applyAlignment="1" applyProtection="1">
      <alignment horizontal="center"/>
      <protection locked="0"/>
    </xf>
    <xf numFmtId="165" fontId="21" fillId="8" borderId="2" xfId="0" applyNumberFormat="1" applyFont="1" applyFill="1" applyBorder="1" applyAlignment="1" applyProtection="1">
      <alignment horizontal="center"/>
      <protection locked="0"/>
    </xf>
    <xf numFmtId="165" fontId="21" fillId="8" borderId="47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left"/>
    </xf>
    <xf numFmtId="0" fontId="2" fillId="2" borderId="13" xfId="0" applyFont="1" applyFill="1" applyBorder="1" applyAlignment="1"/>
    <xf numFmtId="165" fontId="21" fillId="2" borderId="13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left"/>
    </xf>
    <xf numFmtId="14" fontId="8" fillId="0" borderId="15" xfId="0" applyNumberFormat="1" applyFont="1" applyBorder="1" applyAlignment="1" applyProtection="1">
      <alignment horizontal="center"/>
    </xf>
    <xf numFmtId="14" fontId="8" fillId="0" borderId="16" xfId="0" applyNumberFormat="1" applyFont="1" applyBorder="1" applyAlignment="1" applyProtection="1">
      <alignment horizontal="center"/>
    </xf>
    <xf numFmtId="166" fontId="8" fillId="0" borderId="15" xfId="0" applyNumberFormat="1" applyFont="1" applyBorder="1" applyAlignment="1" applyProtection="1">
      <alignment horizontal="center"/>
    </xf>
    <xf numFmtId="166" fontId="8" fillId="0" borderId="11" xfId="0" applyNumberFormat="1" applyFont="1" applyBorder="1" applyAlignment="1" applyProtection="1">
      <alignment horizontal="center"/>
    </xf>
    <xf numFmtId="166" fontId="8" fillId="0" borderId="16" xfId="0" applyNumberFormat="1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left"/>
    </xf>
    <xf numFmtId="14" fontId="8" fillId="0" borderId="43" xfId="0" applyNumberFormat="1" applyFont="1" applyBorder="1" applyAlignment="1" applyProtection="1">
      <alignment horizontal="center"/>
    </xf>
    <xf numFmtId="14" fontId="8" fillId="0" borderId="44" xfId="0" applyNumberFormat="1" applyFont="1" applyBorder="1" applyAlignment="1" applyProtection="1">
      <alignment horizontal="center"/>
    </xf>
    <xf numFmtId="166" fontId="8" fillId="0" borderId="43" xfId="0" applyNumberFormat="1" applyFont="1" applyBorder="1" applyAlignment="1" applyProtection="1">
      <alignment horizontal="center"/>
    </xf>
    <xf numFmtId="166" fontId="8" fillId="0" borderId="36" xfId="0" applyNumberFormat="1" applyFont="1" applyBorder="1" applyAlignment="1" applyProtection="1">
      <alignment horizontal="center"/>
    </xf>
    <xf numFmtId="166" fontId="8" fillId="0" borderId="44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165" fontId="8" fillId="0" borderId="37" xfId="0" applyNumberFormat="1" applyFont="1" applyBorder="1" applyAlignment="1" applyProtection="1">
      <alignment horizontal="center"/>
    </xf>
    <xf numFmtId="165" fontId="8" fillId="0" borderId="38" xfId="0" applyNumberFormat="1" applyFont="1" applyBorder="1" applyAlignment="1" applyProtection="1">
      <alignment horizontal="center"/>
    </xf>
    <xf numFmtId="165" fontId="8" fillId="6" borderId="12" xfId="2" applyNumberFormat="1" applyFont="1" applyFill="1" applyBorder="1" applyAlignment="1" applyProtection="1">
      <alignment horizontal="center"/>
    </xf>
    <xf numFmtId="165" fontId="8" fillId="6" borderId="14" xfId="2" applyNumberFormat="1" applyFont="1" applyFill="1" applyBorder="1" applyAlignment="1" applyProtection="1">
      <alignment horizontal="center"/>
    </xf>
    <xf numFmtId="8" fontId="8" fillId="0" borderId="39" xfId="0" applyNumberFormat="1" applyFont="1" applyFill="1" applyBorder="1" applyAlignment="1" applyProtection="1">
      <alignment horizontal="center"/>
    </xf>
    <xf numFmtId="8" fontId="8" fillId="0" borderId="40" xfId="0" applyNumberFormat="1" applyFont="1" applyFill="1" applyBorder="1" applyAlignment="1" applyProtection="1">
      <alignment horizontal="center"/>
    </xf>
    <xf numFmtId="165" fontId="8" fillId="7" borderId="12" xfId="2" applyNumberFormat="1" applyFont="1" applyFill="1" applyBorder="1" applyAlignment="1" applyProtection="1">
      <alignment horizontal="center"/>
    </xf>
    <xf numFmtId="165" fontId="8" fillId="7" borderId="14" xfId="2" applyNumberFormat="1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165" fontId="8" fillId="0" borderId="23" xfId="0" applyNumberFormat="1" applyFont="1" applyBorder="1" applyAlignment="1" applyProtection="1">
      <alignment horizontal="center"/>
    </xf>
    <xf numFmtId="165" fontId="8" fillId="0" borderId="25" xfId="0" applyNumberFormat="1" applyFont="1" applyBorder="1" applyAlignment="1" applyProtection="1">
      <alignment horizontal="center"/>
    </xf>
    <xf numFmtId="0" fontId="19" fillId="7" borderId="12" xfId="0" applyFont="1" applyFill="1" applyBorder="1" applyAlignment="1" applyProtection="1">
      <alignment horizontal="center"/>
    </xf>
    <xf numFmtId="0" fontId="19" fillId="7" borderId="13" xfId="0" applyFont="1" applyFill="1" applyBorder="1" applyAlignment="1" applyProtection="1">
      <alignment horizontal="center"/>
    </xf>
    <xf numFmtId="0" fontId="19" fillId="7" borderId="14" xfId="0" applyFont="1" applyFill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8" fontId="8" fillId="0" borderId="17" xfId="0" applyNumberFormat="1" applyFont="1" applyBorder="1" applyAlignment="1" applyProtection="1">
      <alignment horizontal="center"/>
    </xf>
    <xf numFmtId="8" fontId="8" fillId="0" borderId="20" xfId="0" applyNumberFormat="1" applyFont="1" applyBorder="1" applyAlignment="1" applyProtection="1">
      <alignment horizontal="center"/>
    </xf>
    <xf numFmtId="14" fontId="2" fillId="0" borderId="23" xfId="0" applyNumberFormat="1" applyFont="1" applyBorder="1" applyAlignment="1" applyProtection="1">
      <alignment horizontal="center"/>
    </xf>
    <xf numFmtId="14" fontId="2" fillId="0" borderId="24" xfId="0" applyNumberFormat="1" applyFont="1" applyBorder="1" applyAlignment="1" applyProtection="1">
      <alignment horizontal="center"/>
    </xf>
    <xf numFmtId="14" fontId="2" fillId="0" borderId="15" xfId="0" applyNumberFormat="1" applyFont="1" applyBorder="1" applyAlignment="1" applyProtection="1">
      <alignment horizontal="center"/>
    </xf>
    <xf numFmtId="18" fontId="2" fillId="0" borderId="24" xfId="0" applyNumberFormat="1" applyFont="1" applyBorder="1" applyAlignment="1" applyProtection="1">
      <alignment horizontal="center"/>
    </xf>
    <xf numFmtId="0" fontId="2" fillId="0" borderId="24" xfId="0" applyNumberFormat="1" applyFont="1" applyBorder="1" applyAlignment="1" applyProtection="1">
      <alignment horizontal="center"/>
    </xf>
    <xf numFmtId="0" fontId="2" fillId="0" borderId="25" xfId="0" applyNumberFormat="1" applyFont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2" fillId="0" borderId="25" xfId="0" applyNumberFormat="1" applyFont="1" applyFill="1" applyBorder="1" applyAlignment="1" applyProtection="1">
      <alignment horizontal="center"/>
    </xf>
    <xf numFmtId="0" fontId="19" fillId="6" borderId="12" xfId="0" applyFont="1" applyFill="1" applyBorder="1" applyAlignment="1" applyProtection="1">
      <alignment horizontal="center"/>
    </xf>
    <xf numFmtId="0" fontId="19" fillId="6" borderId="13" xfId="0" applyFont="1" applyFill="1" applyBorder="1" applyAlignment="1" applyProtection="1">
      <alignment horizontal="center"/>
    </xf>
    <xf numFmtId="0" fontId="19" fillId="6" borderId="14" xfId="0" applyFont="1" applyFill="1" applyBorder="1" applyAlignment="1" applyProtection="1">
      <alignment horizontal="center"/>
    </xf>
    <xf numFmtId="0" fontId="10" fillId="4" borderId="12" xfId="0" applyFont="1" applyFill="1" applyBorder="1" applyAlignment="1" applyProtection="1">
      <alignment horizontal="center" wrapText="1"/>
    </xf>
    <xf numFmtId="0" fontId="10" fillId="4" borderId="13" xfId="0" applyFont="1" applyFill="1" applyBorder="1" applyAlignment="1" applyProtection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0" fontId="10" fillId="4" borderId="14" xfId="0" applyFont="1" applyFill="1" applyBorder="1" applyAlignment="1" applyProtection="1">
      <alignment horizontal="center" wrapText="1"/>
    </xf>
    <xf numFmtId="44" fontId="15" fillId="3" borderId="12" xfId="2" applyFont="1" applyFill="1" applyBorder="1" applyAlignment="1" applyProtection="1">
      <alignment horizontal="center"/>
      <protection locked="0"/>
    </xf>
    <xf numFmtId="44" fontId="15" fillId="3" borderId="14" xfId="2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39" fillId="2" borderId="12" xfId="0" applyFont="1" applyFill="1" applyBorder="1" applyAlignment="1" applyProtection="1">
      <alignment horizontal="center"/>
    </xf>
    <xf numFmtId="0" fontId="39" fillId="2" borderId="13" xfId="0" applyFont="1" applyFill="1" applyBorder="1" applyAlignment="1" applyProtection="1">
      <alignment horizontal="center"/>
    </xf>
    <xf numFmtId="0" fontId="39" fillId="2" borderId="14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protection locked="0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alignment horizontal="center"/>
    </xf>
    <xf numFmtId="14" fontId="7" fillId="0" borderId="9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" fillId="3" borderId="39" xfId="0" applyFont="1" applyFill="1" applyBorder="1" applyAlignment="1" applyProtection="1">
      <alignment horizontal="center"/>
    </xf>
    <xf numFmtId="0" fontId="3" fillId="3" borderId="49" xfId="0" applyFont="1" applyFill="1" applyBorder="1" applyAlignment="1" applyProtection="1">
      <alignment horizontal="center"/>
    </xf>
    <xf numFmtId="0" fontId="3" fillId="3" borderId="40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</xf>
    <xf numFmtId="14" fontId="5" fillId="3" borderId="11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844D2D5-46A8-4DA5-AF53-80BEBD5F317E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022B0AFC-E0F3-4CD9-8796-3EAA356B1E45}">
      <dgm:prSet phldrT="[Text]"/>
      <dgm:spPr/>
      <dgm:t>
        <a:bodyPr/>
        <a:lstStyle/>
        <a:p>
          <a:r>
            <a:rPr lang="en-US"/>
            <a:t>Fill in Dates and Times</a:t>
          </a:r>
        </a:p>
      </dgm:t>
    </dgm:pt>
    <dgm:pt modelId="{30D7D6A5-5C4F-4599-B3E8-9AF1A7BA36A5}" type="parTrans" cxnId="{BD1E0298-3D44-4A0B-A822-2C77ED096B66}">
      <dgm:prSet/>
      <dgm:spPr/>
      <dgm:t>
        <a:bodyPr/>
        <a:lstStyle/>
        <a:p>
          <a:endParaRPr lang="en-US"/>
        </a:p>
      </dgm:t>
    </dgm:pt>
    <dgm:pt modelId="{E0425CB4-4A4D-46EC-BC94-70F58600B273}" type="sibTrans" cxnId="{BD1E0298-3D44-4A0B-A822-2C77ED096B66}">
      <dgm:prSet/>
      <dgm:spPr/>
      <dgm:t>
        <a:bodyPr/>
        <a:lstStyle/>
        <a:p>
          <a:endParaRPr lang="en-US"/>
        </a:p>
      </dgm:t>
    </dgm:pt>
    <dgm:pt modelId="{24BC99CB-49FB-4876-BE68-F4CBC1BBAFB9}" type="pres">
      <dgm:prSet presAssocID="{0844D2D5-46A8-4DA5-AF53-80BEBD5F317E}" presName="Name0" presStyleCnt="0">
        <dgm:presLayoutVars>
          <dgm:dir/>
          <dgm:animLvl val="lvl"/>
          <dgm:resizeHandles val="exact"/>
        </dgm:presLayoutVars>
      </dgm:prSet>
      <dgm:spPr/>
    </dgm:pt>
    <dgm:pt modelId="{DE0C60C1-8BB3-4F58-86BF-82DE620356BC}" type="pres">
      <dgm:prSet presAssocID="{0844D2D5-46A8-4DA5-AF53-80BEBD5F317E}" presName="dummy" presStyleCnt="0"/>
      <dgm:spPr/>
    </dgm:pt>
    <dgm:pt modelId="{5608B503-BD18-400A-AB4F-04E3C4B11381}" type="pres">
      <dgm:prSet presAssocID="{0844D2D5-46A8-4DA5-AF53-80BEBD5F317E}" presName="linH" presStyleCnt="0"/>
      <dgm:spPr/>
    </dgm:pt>
    <dgm:pt modelId="{6F7CCF62-8ABD-47EF-A5A3-21F22713B2A2}" type="pres">
      <dgm:prSet presAssocID="{0844D2D5-46A8-4DA5-AF53-80BEBD5F317E}" presName="padding1" presStyleCnt="0"/>
      <dgm:spPr/>
    </dgm:pt>
    <dgm:pt modelId="{72BA9897-0B7F-417A-A2C2-DB1045B6897C}" type="pres">
      <dgm:prSet presAssocID="{022B0AFC-E0F3-4CD9-8796-3EAA356B1E45}" presName="linV" presStyleCnt="0"/>
      <dgm:spPr/>
    </dgm:pt>
    <dgm:pt modelId="{5843AF9C-4279-4649-ADFC-15FC8D334DE4}" type="pres">
      <dgm:prSet presAssocID="{022B0AFC-E0F3-4CD9-8796-3EAA356B1E45}" presName="spVertical1" presStyleCnt="0"/>
      <dgm:spPr/>
    </dgm:pt>
    <dgm:pt modelId="{DC5599B0-8BAF-46C6-8F9D-0887612C5167}" type="pres">
      <dgm:prSet presAssocID="{022B0AFC-E0F3-4CD9-8796-3EAA356B1E45}" presName="parTx" presStyleLbl="revTx" presStyleIdx="0" presStyleCnt="1">
        <dgm:presLayoutVars>
          <dgm:chMax val="0"/>
          <dgm:chPref val="0"/>
          <dgm:bulletEnabled val="1"/>
        </dgm:presLayoutVars>
      </dgm:prSet>
      <dgm:spPr/>
    </dgm:pt>
    <dgm:pt modelId="{4D6F7C0C-BFEF-432B-923B-BB08A7A8A06B}" type="pres">
      <dgm:prSet presAssocID="{022B0AFC-E0F3-4CD9-8796-3EAA356B1E45}" presName="spVertical2" presStyleCnt="0"/>
      <dgm:spPr/>
    </dgm:pt>
    <dgm:pt modelId="{BF81AAFE-89CA-437A-A213-7D71849B60A5}" type="pres">
      <dgm:prSet presAssocID="{022B0AFC-E0F3-4CD9-8796-3EAA356B1E45}" presName="spVertical3" presStyleCnt="0"/>
      <dgm:spPr/>
    </dgm:pt>
    <dgm:pt modelId="{A74C9C7D-DEBE-4C89-874B-634F4E938007}" type="pres">
      <dgm:prSet presAssocID="{0844D2D5-46A8-4DA5-AF53-80BEBD5F317E}" presName="padding2" presStyleCnt="0"/>
      <dgm:spPr/>
    </dgm:pt>
    <dgm:pt modelId="{E2A3666B-556F-46EA-89F0-F8F87D631DEB}" type="pres">
      <dgm:prSet presAssocID="{0844D2D5-46A8-4DA5-AF53-80BEBD5F317E}" presName="negArrow" presStyleCnt="0"/>
      <dgm:spPr/>
    </dgm:pt>
    <dgm:pt modelId="{C3B6B737-66AA-495B-BB17-2C1BAC669CC8}" type="pres">
      <dgm:prSet presAssocID="{0844D2D5-46A8-4DA5-AF53-80BEBD5F317E}" presName="backgroundArrow" presStyleLbl="node1" presStyleIdx="0" presStyleCnt="1" custAng="10800000" custLinFactNeighborX="-3542" custLinFactNeighborY="-3960"/>
      <dgm:spPr/>
    </dgm:pt>
  </dgm:ptLst>
  <dgm:cxnLst>
    <dgm:cxn modelId="{75CB9914-6B03-448D-851B-5757AD1B7DC4}" type="presOf" srcId="{0844D2D5-46A8-4DA5-AF53-80BEBD5F317E}" destId="{24BC99CB-49FB-4876-BE68-F4CBC1BBAFB9}" srcOrd="0" destOrd="0" presId="urn:microsoft.com/office/officeart/2005/8/layout/hProcess3"/>
    <dgm:cxn modelId="{BD1E0298-3D44-4A0B-A822-2C77ED096B66}" srcId="{0844D2D5-46A8-4DA5-AF53-80BEBD5F317E}" destId="{022B0AFC-E0F3-4CD9-8796-3EAA356B1E45}" srcOrd="0" destOrd="0" parTransId="{30D7D6A5-5C4F-4599-B3E8-9AF1A7BA36A5}" sibTransId="{E0425CB4-4A4D-46EC-BC94-70F58600B273}"/>
    <dgm:cxn modelId="{FEA009C2-FFAA-4A12-9E4F-3C18267D5BEC}" type="presOf" srcId="{022B0AFC-E0F3-4CD9-8796-3EAA356B1E45}" destId="{DC5599B0-8BAF-46C6-8F9D-0887612C5167}" srcOrd="0" destOrd="0" presId="urn:microsoft.com/office/officeart/2005/8/layout/hProcess3"/>
    <dgm:cxn modelId="{881B106E-4A48-463A-BEF7-5E449763998E}" type="presParOf" srcId="{24BC99CB-49FB-4876-BE68-F4CBC1BBAFB9}" destId="{DE0C60C1-8BB3-4F58-86BF-82DE620356BC}" srcOrd="0" destOrd="0" presId="urn:microsoft.com/office/officeart/2005/8/layout/hProcess3"/>
    <dgm:cxn modelId="{2AE7E7AA-8F68-4E04-B778-0D8A0D04B2A0}" type="presParOf" srcId="{24BC99CB-49FB-4876-BE68-F4CBC1BBAFB9}" destId="{5608B503-BD18-400A-AB4F-04E3C4B11381}" srcOrd="1" destOrd="0" presId="urn:microsoft.com/office/officeart/2005/8/layout/hProcess3"/>
    <dgm:cxn modelId="{09CFBF01-91BC-437C-8E41-64FD0516B6D4}" type="presParOf" srcId="{5608B503-BD18-400A-AB4F-04E3C4B11381}" destId="{6F7CCF62-8ABD-47EF-A5A3-21F22713B2A2}" srcOrd="0" destOrd="0" presId="urn:microsoft.com/office/officeart/2005/8/layout/hProcess3"/>
    <dgm:cxn modelId="{963ADDA5-47C1-4F94-8857-1371AC9CD4C1}" type="presParOf" srcId="{5608B503-BD18-400A-AB4F-04E3C4B11381}" destId="{72BA9897-0B7F-417A-A2C2-DB1045B6897C}" srcOrd="1" destOrd="0" presId="urn:microsoft.com/office/officeart/2005/8/layout/hProcess3"/>
    <dgm:cxn modelId="{F2B0F1F5-99B7-4B0A-8537-50AE39347BDA}" type="presParOf" srcId="{72BA9897-0B7F-417A-A2C2-DB1045B6897C}" destId="{5843AF9C-4279-4649-ADFC-15FC8D334DE4}" srcOrd="0" destOrd="0" presId="urn:microsoft.com/office/officeart/2005/8/layout/hProcess3"/>
    <dgm:cxn modelId="{6B552CB0-1B2B-45C0-8CAF-6897215BAA5E}" type="presParOf" srcId="{72BA9897-0B7F-417A-A2C2-DB1045B6897C}" destId="{DC5599B0-8BAF-46C6-8F9D-0887612C5167}" srcOrd="1" destOrd="0" presId="urn:microsoft.com/office/officeart/2005/8/layout/hProcess3"/>
    <dgm:cxn modelId="{EFA88909-459F-436C-A007-03E94B62A8F3}" type="presParOf" srcId="{72BA9897-0B7F-417A-A2C2-DB1045B6897C}" destId="{4D6F7C0C-BFEF-432B-923B-BB08A7A8A06B}" srcOrd="2" destOrd="0" presId="urn:microsoft.com/office/officeart/2005/8/layout/hProcess3"/>
    <dgm:cxn modelId="{77732519-4B22-4705-AF77-F79F772584B8}" type="presParOf" srcId="{72BA9897-0B7F-417A-A2C2-DB1045B6897C}" destId="{BF81AAFE-89CA-437A-A213-7D71849B60A5}" srcOrd="3" destOrd="0" presId="urn:microsoft.com/office/officeart/2005/8/layout/hProcess3"/>
    <dgm:cxn modelId="{D64251C9-11FB-4549-A322-C361623C8F03}" type="presParOf" srcId="{5608B503-BD18-400A-AB4F-04E3C4B11381}" destId="{A74C9C7D-DEBE-4C89-874B-634F4E938007}" srcOrd="2" destOrd="0" presId="urn:microsoft.com/office/officeart/2005/8/layout/hProcess3"/>
    <dgm:cxn modelId="{B6CBD382-AFDC-4888-B1BB-BE01BF5A248A}" type="presParOf" srcId="{5608B503-BD18-400A-AB4F-04E3C4B11381}" destId="{E2A3666B-556F-46EA-89F0-F8F87D631DEB}" srcOrd="3" destOrd="0" presId="urn:microsoft.com/office/officeart/2005/8/layout/hProcess3"/>
    <dgm:cxn modelId="{43A288E0-D9C0-42F3-AFD8-9496369AC738}" type="presParOf" srcId="{5608B503-BD18-400A-AB4F-04E3C4B11381}" destId="{C3B6B737-66AA-495B-BB17-2C1BAC669CC8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3A0D770-646E-465D-8212-AC5720414E71}" type="doc">
      <dgm:prSet loTypeId="urn:microsoft.com/office/officeart/2009/3/layout/DescendingProcess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29F4C20-2EE2-4135-AD0A-DFE76A6D9116}">
      <dgm:prSet phldrT="[Text]"/>
      <dgm:spPr/>
      <dgm:t>
        <a:bodyPr/>
        <a:lstStyle/>
        <a:p>
          <a:r>
            <a:rPr lang="en-US"/>
            <a:t>Auto-Fills</a:t>
          </a:r>
        </a:p>
      </dgm:t>
    </dgm:pt>
    <dgm:pt modelId="{E33C84D6-10D3-45BA-B0FB-527F02D106A6}" type="parTrans" cxnId="{8B5A2652-0B1F-45CE-8299-36351FA8487F}">
      <dgm:prSet/>
      <dgm:spPr/>
      <dgm:t>
        <a:bodyPr/>
        <a:lstStyle/>
        <a:p>
          <a:endParaRPr lang="en-US"/>
        </a:p>
      </dgm:t>
    </dgm:pt>
    <dgm:pt modelId="{A93FADCD-AD45-4645-A7FD-B724A31588CE}" type="sibTrans" cxnId="{8B5A2652-0B1F-45CE-8299-36351FA8487F}">
      <dgm:prSet/>
      <dgm:spPr/>
      <dgm:t>
        <a:bodyPr/>
        <a:lstStyle/>
        <a:p>
          <a:endParaRPr lang="en-US"/>
        </a:p>
      </dgm:t>
    </dgm:pt>
    <dgm:pt modelId="{53636A3B-4F99-4538-A0C5-C5045783F3F7}">
      <dgm:prSet phldrT="[Text]"/>
      <dgm:spPr/>
      <dgm:t>
        <a:bodyPr/>
        <a:lstStyle/>
        <a:p>
          <a:r>
            <a:rPr lang="en-US"/>
            <a:t>24 Hour </a:t>
          </a:r>
          <a:br>
            <a:rPr lang="en-US"/>
          </a:br>
          <a:r>
            <a:rPr lang="en-US"/>
            <a:t>Time Periods</a:t>
          </a:r>
        </a:p>
      </dgm:t>
    </dgm:pt>
    <dgm:pt modelId="{02CFC9B4-1BF7-4798-B4D2-DEDCC088EB0E}" type="parTrans" cxnId="{6EC8152E-51E3-4D36-A441-EF21786C038E}">
      <dgm:prSet/>
      <dgm:spPr/>
      <dgm:t>
        <a:bodyPr/>
        <a:lstStyle/>
        <a:p>
          <a:endParaRPr lang="en-US"/>
        </a:p>
      </dgm:t>
    </dgm:pt>
    <dgm:pt modelId="{8B93AC7D-CA38-4B3A-90DB-8B4FA456343D}" type="sibTrans" cxnId="{6EC8152E-51E3-4D36-A441-EF21786C038E}">
      <dgm:prSet/>
      <dgm:spPr/>
      <dgm:t>
        <a:bodyPr/>
        <a:lstStyle/>
        <a:p>
          <a:endParaRPr lang="en-US"/>
        </a:p>
      </dgm:t>
    </dgm:pt>
    <dgm:pt modelId="{EC5C77F3-12C3-4D0D-92FF-59C405A16536}" type="pres">
      <dgm:prSet presAssocID="{53A0D770-646E-465D-8212-AC5720414E71}" presName="Name0" presStyleCnt="0">
        <dgm:presLayoutVars>
          <dgm:chMax val="7"/>
          <dgm:chPref val="5"/>
        </dgm:presLayoutVars>
      </dgm:prSet>
      <dgm:spPr/>
    </dgm:pt>
    <dgm:pt modelId="{5BF793E1-8A2E-4897-807C-5CB0F6C3D472}" type="pres">
      <dgm:prSet presAssocID="{53A0D770-646E-465D-8212-AC5720414E71}" presName="arrowNode" presStyleLbl="node1" presStyleIdx="0" presStyleCnt="1" custAng="6841949" custScaleX="95902" custScaleY="100000" custLinFactNeighborX="10320" custLinFactNeighborY="7285"/>
      <dgm:spPr/>
    </dgm:pt>
    <dgm:pt modelId="{5B95C13F-9E9C-4B3F-8938-54CA016C0D26}" type="pres">
      <dgm:prSet presAssocID="{F29F4C20-2EE2-4135-AD0A-DFE76A6D9116}" presName="txNode1" presStyleLbl="revTx" presStyleIdx="0" presStyleCnt="2" custLinFactX="4367" custLinFactY="64203" custLinFactNeighborX="100000" custLinFactNeighborY="100000">
        <dgm:presLayoutVars>
          <dgm:bulletEnabled val="1"/>
        </dgm:presLayoutVars>
      </dgm:prSet>
      <dgm:spPr/>
    </dgm:pt>
    <dgm:pt modelId="{EB5F2D48-5A90-4AE2-8BE8-D94B7542BDE1}" type="pres">
      <dgm:prSet presAssocID="{53636A3B-4F99-4538-A0C5-C5045783F3F7}" presName="txNode2" presStyleLbl="revTx" presStyleIdx="1" presStyleCnt="2" custLinFactY="-100000" custLinFactNeighborX="-38612" custLinFactNeighborY="-132115">
        <dgm:presLayoutVars>
          <dgm:bulletEnabled val="1"/>
        </dgm:presLayoutVars>
      </dgm:prSet>
      <dgm:spPr/>
    </dgm:pt>
  </dgm:ptLst>
  <dgm:cxnLst>
    <dgm:cxn modelId="{1320BE22-215C-439A-8DF3-AF3475C7C854}" type="presOf" srcId="{F29F4C20-2EE2-4135-AD0A-DFE76A6D9116}" destId="{5B95C13F-9E9C-4B3F-8938-54CA016C0D26}" srcOrd="0" destOrd="0" presId="urn:microsoft.com/office/officeart/2009/3/layout/DescendingProcess"/>
    <dgm:cxn modelId="{6EC8152E-51E3-4D36-A441-EF21786C038E}" srcId="{53A0D770-646E-465D-8212-AC5720414E71}" destId="{53636A3B-4F99-4538-A0C5-C5045783F3F7}" srcOrd="1" destOrd="0" parTransId="{02CFC9B4-1BF7-4798-B4D2-DEDCC088EB0E}" sibTransId="{8B93AC7D-CA38-4B3A-90DB-8B4FA456343D}"/>
    <dgm:cxn modelId="{8B5A2652-0B1F-45CE-8299-36351FA8487F}" srcId="{53A0D770-646E-465D-8212-AC5720414E71}" destId="{F29F4C20-2EE2-4135-AD0A-DFE76A6D9116}" srcOrd="0" destOrd="0" parTransId="{E33C84D6-10D3-45BA-B0FB-527F02D106A6}" sibTransId="{A93FADCD-AD45-4645-A7FD-B724A31588CE}"/>
    <dgm:cxn modelId="{B92135B3-CE2A-4440-80DA-33FDF1AA0376}" type="presOf" srcId="{53A0D770-646E-465D-8212-AC5720414E71}" destId="{EC5C77F3-12C3-4D0D-92FF-59C405A16536}" srcOrd="0" destOrd="0" presId="urn:microsoft.com/office/officeart/2009/3/layout/DescendingProcess"/>
    <dgm:cxn modelId="{48FEDBEE-DCD7-4FAD-A0F6-635E5909AB42}" type="presOf" srcId="{53636A3B-4F99-4538-A0C5-C5045783F3F7}" destId="{EB5F2D48-5A90-4AE2-8BE8-D94B7542BDE1}" srcOrd="0" destOrd="0" presId="urn:microsoft.com/office/officeart/2009/3/layout/DescendingProcess"/>
    <dgm:cxn modelId="{3CEF12AD-B92B-43FC-B18A-69C46B03D1F7}" type="presParOf" srcId="{EC5C77F3-12C3-4D0D-92FF-59C405A16536}" destId="{5BF793E1-8A2E-4897-807C-5CB0F6C3D472}" srcOrd="0" destOrd="0" presId="urn:microsoft.com/office/officeart/2009/3/layout/DescendingProcess"/>
    <dgm:cxn modelId="{F933BC7A-3FF5-4251-843C-8203B1E3AEF8}" type="presParOf" srcId="{EC5C77F3-12C3-4D0D-92FF-59C405A16536}" destId="{5B95C13F-9E9C-4B3F-8938-54CA016C0D26}" srcOrd="1" destOrd="0" presId="urn:microsoft.com/office/officeart/2009/3/layout/DescendingProcess"/>
    <dgm:cxn modelId="{CAB40F8E-4A39-45FA-8E22-65BF39DB85E6}" type="presParOf" srcId="{EC5C77F3-12C3-4D0D-92FF-59C405A16536}" destId="{EB5F2D48-5A90-4AE2-8BE8-D94B7542BDE1}" srcOrd="2" destOrd="0" presId="urn:microsoft.com/office/officeart/2009/3/layout/DescendingProcess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0844D2D5-46A8-4DA5-AF53-80BEBD5F317E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022B0AFC-E0F3-4CD9-8796-3EAA356B1E45}">
      <dgm:prSet phldrT="[Text]"/>
      <dgm:spPr/>
      <dgm:t>
        <a:bodyPr/>
        <a:lstStyle/>
        <a:p>
          <a:r>
            <a:rPr lang="en-US"/>
            <a:t>Fill in Dates and Times</a:t>
          </a:r>
        </a:p>
      </dgm:t>
    </dgm:pt>
    <dgm:pt modelId="{30D7D6A5-5C4F-4599-B3E8-9AF1A7BA36A5}" type="parTrans" cxnId="{BD1E0298-3D44-4A0B-A822-2C77ED096B66}">
      <dgm:prSet/>
      <dgm:spPr/>
      <dgm:t>
        <a:bodyPr/>
        <a:lstStyle/>
        <a:p>
          <a:endParaRPr lang="en-US"/>
        </a:p>
      </dgm:t>
    </dgm:pt>
    <dgm:pt modelId="{E0425CB4-4A4D-46EC-BC94-70F58600B273}" type="sibTrans" cxnId="{BD1E0298-3D44-4A0B-A822-2C77ED096B66}">
      <dgm:prSet/>
      <dgm:spPr/>
      <dgm:t>
        <a:bodyPr/>
        <a:lstStyle/>
        <a:p>
          <a:endParaRPr lang="en-US"/>
        </a:p>
      </dgm:t>
    </dgm:pt>
    <dgm:pt modelId="{24BC99CB-49FB-4876-BE68-F4CBC1BBAFB9}" type="pres">
      <dgm:prSet presAssocID="{0844D2D5-46A8-4DA5-AF53-80BEBD5F317E}" presName="Name0" presStyleCnt="0">
        <dgm:presLayoutVars>
          <dgm:dir/>
          <dgm:animLvl val="lvl"/>
          <dgm:resizeHandles val="exact"/>
        </dgm:presLayoutVars>
      </dgm:prSet>
      <dgm:spPr/>
    </dgm:pt>
    <dgm:pt modelId="{DE0C60C1-8BB3-4F58-86BF-82DE620356BC}" type="pres">
      <dgm:prSet presAssocID="{0844D2D5-46A8-4DA5-AF53-80BEBD5F317E}" presName="dummy" presStyleCnt="0"/>
      <dgm:spPr/>
    </dgm:pt>
    <dgm:pt modelId="{5608B503-BD18-400A-AB4F-04E3C4B11381}" type="pres">
      <dgm:prSet presAssocID="{0844D2D5-46A8-4DA5-AF53-80BEBD5F317E}" presName="linH" presStyleCnt="0"/>
      <dgm:spPr/>
    </dgm:pt>
    <dgm:pt modelId="{6F7CCF62-8ABD-47EF-A5A3-21F22713B2A2}" type="pres">
      <dgm:prSet presAssocID="{0844D2D5-46A8-4DA5-AF53-80BEBD5F317E}" presName="padding1" presStyleCnt="0"/>
      <dgm:spPr/>
    </dgm:pt>
    <dgm:pt modelId="{72BA9897-0B7F-417A-A2C2-DB1045B6897C}" type="pres">
      <dgm:prSet presAssocID="{022B0AFC-E0F3-4CD9-8796-3EAA356B1E45}" presName="linV" presStyleCnt="0"/>
      <dgm:spPr/>
    </dgm:pt>
    <dgm:pt modelId="{5843AF9C-4279-4649-ADFC-15FC8D334DE4}" type="pres">
      <dgm:prSet presAssocID="{022B0AFC-E0F3-4CD9-8796-3EAA356B1E45}" presName="spVertical1" presStyleCnt="0"/>
      <dgm:spPr/>
    </dgm:pt>
    <dgm:pt modelId="{DC5599B0-8BAF-46C6-8F9D-0887612C5167}" type="pres">
      <dgm:prSet presAssocID="{022B0AFC-E0F3-4CD9-8796-3EAA356B1E45}" presName="parTx" presStyleLbl="revTx" presStyleIdx="0" presStyleCnt="1">
        <dgm:presLayoutVars>
          <dgm:chMax val="0"/>
          <dgm:chPref val="0"/>
          <dgm:bulletEnabled val="1"/>
        </dgm:presLayoutVars>
      </dgm:prSet>
      <dgm:spPr/>
    </dgm:pt>
    <dgm:pt modelId="{4D6F7C0C-BFEF-432B-923B-BB08A7A8A06B}" type="pres">
      <dgm:prSet presAssocID="{022B0AFC-E0F3-4CD9-8796-3EAA356B1E45}" presName="spVertical2" presStyleCnt="0"/>
      <dgm:spPr/>
    </dgm:pt>
    <dgm:pt modelId="{BF81AAFE-89CA-437A-A213-7D71849B60A5}" type="pres">
      <dgm:prSet presAssocID="{022B0AFC-E0F3-4CD9-8796-3EAA356B1E45}" presName="spVertical3" presStyleCnt="0"/>
      <dgm:spPr/>
    </dgm:pt>
    <dgm:pt modelId="{A74C9C7D-DEBE-4C89-874B-634F4E938007}" type="pres">
      <dgm:prSet presAssocID="{0844D2D5-46A8-4DA5-AF53-80BEBD5F317E}" presName="padding2" presStyleCnt="0"/>
      <dgm:spPr/>
    </dgm:pt>
    <dgm:pt modelId="{E2A3666B-556F-46EA-89F0-F8F87D631DEB}" type="pres">
      <dgm:prSet presAssocID="{0844D2D5-46A8-4DA5-AF53-80BEBD5F317E}" presName="negArrow" presStyleCnt="0"/>
      <dgm:spPr/>
    </dgm:pt>
    <dgm:pt modelId="{C3B6B737-66AA-495B-BB17-2C1BAC669CC8}" type="pres">
      <dgm:prSet presAssocID="{0844D2D5-46A8-4DA5-AF53-80BEBD5F317E}" presName="backgroundArrow" presStyleLbl="node1" presStyleIdx="0" presStyleCnt="1" custAng="10800000" custLinFactNeighborX="-4079" custLinFactNeighborY="-3816"/>
      <dgm:spPr/>
    </dgm:pt>
  </dgm:ptLst>
  <dgm:cxnLst>
    <dgm:cxn modelId="{75CB9914-6B03-448D-851B-5757AD1B7DC4}" type="presOf" srcId="{0844D2D5-46A8-4DA5-AF53-80BEBD5F317E}" destId="{24BC99CB-49FB-4876-BE68-F4CBC1BBAFB9}" srcOrd="0" destOrd="0" presId="urn:microsoft.com/office/officeart/2005/8/layout/hProcess3"/>
    <dgm:cxn modelId="{BD1E0298-3D44-4A0B-A822-2C77ED096B66}" srcId="{0844D2D5-46A8-4DA5-AF53-80BEBD5F317E}" destId="{022B0AFC-E0F3-4CD9-8796-3EAA356B1E45}" srcOrd="0" destOrd="0" parTransId="{30D7D6A5-5C4F-4599-B3E8-9AF1A7BA36A5}" sibTransId="{E0425CB4-4A4D-46EC-BC94-70F58600B273}"/>
    <dgm:cxn modelId="{FEA009C2-FFAA-4A12-9E4F-3C18267D5BEC}" type="presOf" srcId="{022B0AFC-E0F3-4CD9-8796-3EAA356B1E45}" destId="{DC5599B0-8BAF-46C6-8F9D-0887612C5167}" srcOrd="0" destOrd="0" presId="urn:microsoft.com/office/officeart/2005/8/layout/hProcess3"/>
    <dgm:cxn modelId="{881B106E-4A48-463A-BEF7-5E449763998E}" type="presParOf" srcId="{24BC99CB-49FB-4876-BE68-F4CBC1BBAFB9}" destId="{DE0C60C1-8BB3-4F58-86BF-82DE620356BC}" srcOrd="0" destOrd="0" presId="urn:microsoft.com/office/officeart/2005/8/layout/hProcess3"/>
    <dgm:cxn modelId="{2AE7E7AA-8F68-4E04-B778-0D8A0D04B2A0}" type="presParOf" srcId="{24BC99CB-49FB-4876-BE68-F4CBC1BBAFB9}" destId="{5608B503-BD18-400A-AB4F-04E3C4B11381}" srcOrd="1" destOrd="0" presId="urn:microsoft.com/office/officeart/2005/8/layout/hProcess3"/>
    <dgm:cxn modelId="{09CFBF01-91BC-437C-8E41-64FD0516B6D4}" type="presParOf" srcId="{5608B503-BD18-400A-AB4F-04E3C4B11381}" destId="{6F7CCF62-8ABD-47EF-A5A3-21F22713B2A2}" srcOrd="0" destOrd="0" presId="urn:microsoft.com/office/officeart/2005/8/layout/hProcess3"/>
    <dgm:cxn modelId="{963ADDA5-47C1-4F94-8857-1371AC9CD4C1}" type="presParOf" srcId="{5608B503-BD18-400A-AB4F-04E3C4B11381}" destId="{72BA9897-0B7F-417A-A2C2-DB1045B6897C}" srcOrd="1" destOrd="0" presId="urn:microsoft.com/office/officeart/2005/8/layout/hProcess3"/>
    <dgm:cxn modelId="{F2B0F1F5-99B7-4B0A-8537-50AE39347BDA}" type="presParOf" srcId="{72BA9897-0B7F-417A-A2C2-DB1045B6897C}" destId="{5843AF9C-4279-4649-ADFC-15FC8D334DE4}" srcOrd="0" destOrd="0" presId="urn:microsoft.com/office/officeart/2005/8/layout/hProcess3"/>
    <dgm:cxn modelId="{6B552CB0-1B2B-45C0-8CAF-6897215BAA5E}" type="presParOf" srcId="{72BA9897-0B7F-417A-A2C2-DB1045B6897C}" destId="{DC5599B0-8BAF-46C6-8F9D-0887612C5167}" srcOrd="1" destOrd="0" presId="urn:microsoft.com/office/officeart/2005/8/layout/hProcess3"/>
    <dgm:cxn modelId="{EFA88909-459F-436C-A007-03E94B62A8F3}" type="presParOf" srcId="{72BA9897-0B7F-417A-A2C2-DB1045B6897C}" destId="{4D6F7C0C-BFEF-432B-923B-BB08A7A8A06B}" srcOrd="2" destOrd="0" presId="urn:microsoft.com/office/officeart/2005/8/layout/hProcess3"/>
    <dgm:cxn modelId="{77732519-4B22-4705-AF77-F79F772584B8}" type="presParOf" srcId="{72BA9897-0B7F-417A-A2C2-DB1045B6897C}" destId="{BF81AAFE-89CA-437A-A213-7D71849B60A5}" srcOrd="3" destOrd="0" presId="urn:microsoft.com/office/officeart/2005/8/layout/hProcess3"/>
    <dgm:cxn modelId="{D64251C9-11FB-4549-A322-C361623C8F03}" type="presParOf" srcId="{5608B503-BD18-400A-AB4F-04E3C4B11381}" destId="{A74C9C7D-DEBE-4C89-874B-634F4E938007}" srcOrd="2" destOrd="0" presId="urn:microsoft.com/office/officeart/2005/8/layout/hProcess3"/>
    <dgm:cxn modelId="{B6CBD382-AFDC-4888-B1BB-BE01BF5A248A}" type="presParOf" srcId="{5608B503-BD18-400A-AB4F-04E3C4B11381}" destId="{E2A3666B-556F-46EA-89F0-F8F87D631DEB}" srcOrd="3" destOrd="0" presId="urn:microsoft.com/office/officeart/2005/8/layout/hProcess3"/>
    <dgm:cxn modelId="{43A288E0-D9C0-42F3-AFD8-9496369AC738}" type="presParOf" srcId="{5608B503-BD18-400A-AB4F-04E3C4B11381}" destId="{C3B6B737-66AA-495B-BB17-2C1BAC669CC8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3A0D770-646E-465D-8212-AC5720414E71}" type="doc">
      <dgm:prSet loTypeId="urn:microsoft.com/office/officeart/2009/3/layout/DescendingProcess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F29F4C20-2EE2-4135-AD0A-DFE76A6D9116}">
      <dgm:prSet phldrT="[Text]"/>
      <dgm:spPr/>
      <dgm:t>
        <a:bodyPr/>
        <a:lstStyle/>
        <a:p>
          <a:r>
            <a:rPr lang="en-US"/>
            <a:t>Auto-Fills</a:t>
          </a:r>
        </a:p>
      </dgm:t>
    </dgm:pt>
    <dgm:pt modelId="{E33C84D6-10D3-45BA-B0FB-527F02D106A6}" type="parTrans" cxnId="{8B5A2652-0B1F-45CE-8299-36351FA8487F}">
      <dgm:prSet/>
      <dgm:spPr/>
      <dgm:t>
        <a:bodyPr/>
        <a:lstStyle/>
        <a:p>
          <a:endParaRPr lang="en-US"/>
        </a:p>
      </dgm:t>
    </dgm:pt>
    <dgm:pt modelId="{A93FADCD-AD45-4645-A7FD-B724A31588CE}" type="sibTrans" cxnId="{8B5A2652-0B1F-45CE-8299-36351FA8487F}">
      <dgm:prSet/>
      <dgm:spPr/>
      <dgm:t>
        <a:bodyPr/>
        <a:lstStyle/>
        <a:p>
          <a:endParaRPr lang="en-US"/>
        </a:p>
      </dgm:t>
    </dgm:pt>
    <dgm:pt modelId="{53636A3B-4F99-4538-A0C5-C5045783F3F7}">
      <dgm:prSet phldrT="[Text]"/>
      <dgm:spPr/>
      <dgm:t>
        <a:bodyPr/>
        <a:lstStyle/>
        <a:p>
          <a:r>
            <a:rPr lang="en-US"/>
            <a:t>24 Hour </a:t>
          </a:r>
          <a:br>
            <a:rPr lang="en-US"/>
          </a:br>
          <a:r>
            <a:rPr lang="en-US"/>
            <a:t>Time Periods</a:t>
          </a:r>
        </a:p>
      </dgm:t>
    </dgm:pt>
    <dgm:pt modelId="{02CFC9B4-1BF7-4798-B4D2-DEDCC088EB0E}" type="parTrans" cxnId="{6EC8152E-51E3-4D36-A441-EF21786C038E}">
      <dgm:prSet/>
      <dgm:spPr/>
      <dgm:t>
        <a:bodyPr/>
        <a:lstStyle/>
        <a:p>
          <a:endParaRPr lang="en-US"/>
        </a:p>
      </dgm:t>
    </dgm:pt>
    <dgm:pt modelId="{8B93AC7D-CA38-4B3A-90DB-8B4FA456343D}" type="sibTrans" cxnId="{6EC8152E-51E3-4D36-A441-EF21786C038E}">
      <dgm:prSet/>
      <dgm:spPr/>
      <dgm:t>
        <a:bodyPr/>
        <a:lstStyle/>
        <a:p>
          <a:endParaRPr lang="en-US"/>
        </a:p>
      </dgm:t>
    </dgm:pt>
    <dgm:pt modelId="{EC5C77F3-12C3-4D0D-92FF-59C405A16536}" type="pres">
      <dgm:prSet presAssocID="{53A0D770-646E-465D-8212-AC5720414E71}" presName="Name0" presStyleCnt="0">
        <dgm:presLayoutVars>
          <dgm:chMax val="7"/>
          <dgm:chPref val="5"/>
        </dgm:presLayoutVars>
      </dgm:prSet>
      <dgm:spPr/>
    </dgm:pt>
    <dgm:pt modelId="{5BF793E1-8A2E-4897-807C-5CB0F6C3D472}" type="pres">
      <dgm:prSet presAssocID="{53A0D770-646E-465D-8212-AC5720414E71}" presName="arrowNode" presStyleLbl="node1" presStyleIdx="0" presStyleCnt="1" custAng="6841949" custScaleX="95902" custScaleY="100000" custLinFactNeighborX="10320" custLinFactNeighborY="7285"/>
      <dgm:spPr/>
    </dgm:pt>
    <dgm:pt modelId="{5B95C13F-9E9C-4B3F-8938-54CA016C0D26}" type="pres">
      <dgm:prSet presAssocID="{F29F4C20-2EE2-4135-AD0A-DFE76A6D9116}" presName="txNode1" presStyleLbl="revTx" presStyleIdx="0" presStyleCnt="2" custLinFactX="4367" custLinFactY="64203" custLinFactNeighborX="100000" custLinFactNeighborY="100000">
        <dgm:presLayoutVars>
          <dgm:bulletEnabled val="1"/>
        </dgm:presLayoutVars>
      </dgm:prSet>
      <dgm:spPr/>
    </dgm:pt>
    <dgm:pt modelId="{EB5F2D48-5A90-4AE2-8BE8-D94B7542BDE1}" type="pres">
      <dgm:prSet presAssocID="{53636A3B-4F99-4538-A0C5-C5045783F3F7}" presName="txNode2" presStyleLbl="revTx" presStyleIdx="1" presStyleCnt="2" custLinFactY="-100000" custLinFactNeighborX="-38612" custLinFactNeighborY="-132115">
        <dgm:presLayoutVars>
          <dgm:bulletEnabled val="1"/>
        </dgm:presLayoutVars>
      </dgm:prSet>
      <dgm:spPr/>
    </dgm:pt>
  </dgm:ptLst>
  <dgm:cxnLst>
    <dgm:cxn modelId="{1320BE22-215C-439A-8DF3-AF3475C7C854}" type="presOf" srcId="{F29F4C20-2EE2-4135-AD0A-DFE76A6D9116}" destId="{5B95C13F-9E9C-4B3F-8938-54CA016C0D26}" srcOrd="0" destOrd="0" presId="urn:microsoft.com/office/officeart/2009/3/layout/DescendingProcess"/>
    <dgm:cxn modelId="{6EC8152E-51E3-4D36-A441-EF21786C038E}" srcId="{53A0D770-646E-465D-8212-AC5720414E71}" destId="{53636A3B-4F99-4538-A0C5-C5045783F3F7}" srcOrd="1" destOrd="0" parTransId="{02CFC9B4-1BF7-4798-B4D2-DEDCC088EB0E}" sibTransId="{8B93AC7D-CA38-4B3A-90DB-8B4FA456343D}"/>
    <dgm:cxn modelId="{8B5A2652-0B1F-45CE-8299-36351FA8487F}" srcId="{53A0D770-646E-465D-8212-AC5720414E71}" destId="{F29F4C20-2EE2-4135-AD0A-DFE76A6D9116}" srcOrd="0" destOrd="0" parTransId="{E33C84D6-10D3-45BA-B0FB-527F02D106A6}" sibTransId="{A93FADCD-AD45-4645-A7FD-B724A31588CE}"/>
    <dgm:cxn modelId="{B92135B3-CE2A-4440-80DA-33FDF1AA0376}" type="presOf" srcId="{53A0D770-646E-465D-8212-AC5720414E71}" destId="{EC5C77F3-12C3-4D0D-92FF-59C405A16536}" srcOrd="0" destOrd="0" presId="urn:microsoft.com/office/officeart/2009/3/layout/DescendingProcess"/>
    <dgm:cxn modelId="{48FEDBEE-DCD7-4FAD-A0F6-635E5909AB42}" type="presOf" srcId="{53636A3B-4F99-4538-A0C5-C5045783F3F7}" destId="{EB5F2D48-5A90-4AE2-8BE8-D94B7542BDE1}" srcOrd="0" destOrd="0" presId="urn:microsoft.com/office/officeart/2009/3/layout/DescendingProcess"/>
    <dgm:cxn modelId="{3CEF12AD-B92B-43FC-B18A-69C46B03D1F7}" type="presParOf" srcId="{EC5C77F3-12C3-4D0D-92FF-59C405A16536}" destId="{5BF793E1-8A2E-4897-807C-5CB0F6C3D472}" srcOrd="0" destOrd="0" presId="urn:microsoft.com/office/officeart/2009/3/layout/DescendingProcess"/>
    <dgm:cxn modelId="{F933BC7A-3FF5-4251-843C-8203B1E3AEF8}" type="presParOf" srcId="{EC5C77F3-12C3-4D0D-92FF-59C405A16536}" destId="{5B95C13F-9E9C-4B3F-8938-54CA016C0D26}" srcOrd="1" destOrd="0" presId="urn:microsoft.com/office/officeart/2009/3/layout/DescendingProcess"/>
    <dgm:cxn modelId="{CAB40F8E-4A39-45FA-8E22-65BF39DB85E6}" type="presParOf" srcId="{EC5C77F3-12C3-4D0D-92FF-59C405A16536}" destId="{EB5F2D48-5A90-4AE2-8BE8-D94B7542BDE1}" srcOrd="2" destOrd="0" presId="urn:microsoft.com/office/officeart/2009/3/layout/DescendingProcess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B6B737-66AA-495B-BB17-2C1BAC669CC8}">
      <dsp:nvSpPr>
        <dsp:cNvPr id="0" name=""/>
        <dsp:cNvSpPr/>
      </dsp:nvSpPr>
      <dsp:spPr>
        <a:xfrm rot="10800000">
          <a:off x="0" y="428399"/>
          <a:ext cx="4572000" cy="2304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5599B0-8BAF-46C6-8F9D-0887612C5167}">
      <dsp:nvSpPr>
        <dsp:cNvPr id="0" name=""/>
        <dsp:cNvSpPr/>
      </dsp:nvSpPr>
      <dsp:spPr>
        <a:xfrm>
          <a:off x="368796" y="1095637"/>
          <a:ext cx="3746003" cy="115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25120" rIns="0" bIns="325120" numCol="1" spcCol="1270" anchor="ctr" anchorCtr="0">
          <a:noAutofit/>
        </a:bodyPr>
        <a:lstStyle/>
        <a:p>
          <a:pPr marL="0" lvl="0" indent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3200" kern="1200"/>
            <a:t>Fill in Dates and Times</a:t>
          </a:r>
        </a:p>
      </dsp:txBody>
      <dsp:txXfrm>
        <a:off x="368796" y="1095637"/>
        <a:ext cx="3746003" cy="115200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F793E1-8A2E-4897-807C-5CB0F6C3D472}">
      <dsp:nvSpPr>
        <dsp:cNvPr id="0" name=""/>
        <dsp:cNvSpPr/>
      </dsp:nvSpPr>
      <dsp:spPr>
        <a:xfrm rot="11238323">
          <a:off x="937111" y="998681"/>
          <a:ext cx="3000107" cy="1931241"/>
        </a:xfrm>
        <a:prstGeom prst="swooshArrow">
          <a:avLst>
            <a:gd name="adj1" fmla="val 16310"/>
            <a:gd name="adj2" fmla="val 313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B95C13F-9E9C-4B3F-8938-54CA016C0D26}">
      <dsp:nvSpPr>
        <dsp:cNvPr id="0" name=""/>
        <dsp:cNvSpPr/>
      </dsp:nvSpPr>
      <dsp:spPr>
        <a:xfrm>
          <a:off x="1923273" y="900883"/>
          <a:ext cx="1395603" cy="54864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b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/>
            <a:t>Auto-Fills</a:t>
          </a:r>
        </a:p>
      </dsp:txBody>
      <dsp:txXfrm>
        <a:off x="1923273" y="900883"/>
        <a:ext cx="1395603" cy="548640"/>
      </dsp:txXfrm>
    </dsp:sp>
    <dsp:sp modelId="{EB5F2D48-5A90-4AE2-8BE8-D94B7542BDE1}">
      <dsp:nvSpPr>
        <dsp:cNvPr id="0" name=""/>
        <dsp:cNvSpPr/>
      </dsp:nvSpPr>
      <dsp:spPr>
        <a:xfrm>
          <a:off x="1624471" y="1606884"/>
          <a:ext cx="1885950" cy="54864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/>
            <a:t>24 Hour </a:t>
          </a:r>
          <a:br>
            <a:rPr lang="en-US" sz="1800" kern="1200"/>
          </a:br>
          <a:r>
            <a:rPr lang="en-US" sz="1800" kern="1200"/>
            <a:t>Time Periods</a:t>
          </a:r>
        </a:p>
      </dsp:txBody>
      <dsp:txXfrm>
        <a:off x="1624471" y="1606884"/>
        <a:ext cx="1885950" cy="548640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B6B737-66AA-495B-BB17-2C1BAC669CC8}">
      <dsp:nvSpPr>
        <dsp:cNvPr id="0" name=""/>
        <dsp:cNvSpPr/>
      </dsp:nvSpPr>
      <dsp:spPr>
        <a:xfrm rot="10800000">
          <a:off x="0" y="431716"/>
          <a:ext cx="4572000" cy="2304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5599B0-8BAF-46C6-8F9D-0887612C5167}">
      <dsp:nvSpPr>
        <dsp:cNvPr id="0" name=""/>
        <dsp:cNvSpPr/>
      </dsp:nvSpPr>
      <dsp:spPr>
        <a:xfrm>
          <a:off x="368796" y="1095637"/>
          <a:ext cx="3746003" cy="115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25120" rIns="0" bIns="325120" numCol="1" spcCol="1270" anchor="ctr" anchorCtr="0">
          <a:noAutofit/>
        </a:bodyPr>
        <a:lstStyle/>
        <a:p>
          <a:pPr marL="0" lvl="0" indent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3200" kern="1200"/>
            <a:t>Fill in Dates and Times</a:t>
          </a:r>
        </a:p>
      </dsp:txBody>
      <dsp:txXfrm>
        <a:off x="368796" y="1095637"/>
        <a:ext cx="3746003" cy="1152000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F793E1-8A2E-4897-807C-5CB0F6C3D472}">
      <dsp:nvSpPr>
        <dsp:cNvPr id="0" name=""/>
        <dsp:cNvSpPr/>
      </dsp:nvSpPr>
      <dsp:spPr>
        <a:xfrm rot="11238323">
          <a:off x="937111" y="998681"/>
          <a:ext cx="3000107" cy="1931241"/>
        </a:xfrm>
        <a:prstGeom prst="swooshArrow">
          <a:avLst>
            <a:gd name="adj1" fmla="val 16310"/>
            <a:gd name="adj2" fmla="val 313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B95C13F-9E9C-4B3F-8938-54CA016C0D26}">
      <dsp:nvSpPr>
        <dsp:cNvPr id="0" name=""/>
        <dsp:cNvSpPr/>
      </dsp:nvSpPr>
      <dsp:spPr>
        <a:xfrm>
          <a:off x="1923273" y="900883"/>
          <a:ext cx="1395603" cy="54864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b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/>
            <a:t>Auto-Fills</a:t>
          </a:r>
        </a:p>
      </dsp:txBody>
      <dsp:txXfrm>
        <a:off x="1923273" y="900883"/>
        <a:ext cx="1395603" cy="548640"/>
      </dsp:txXfrm>
    </dsp:sp>
    <dsp:sp modelId="{EB5F2D48-5A90-4AE2-8BE8-D94B7542BDE1}">
      <dsp:nvSpPr>
        <dsp:cNvPr id="0" name=""/>
        <dsp:cNvSpPr/>
      </dsp:nvSpPr>
      <dsp:spPr>
        <a:xfrm>
          <a:off x="1624471" y="1606884"/>
          <a:ext cx="1885950" cy="54864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/>
            <a:t>24 Hour </a:t>
          </a:r>
          <a:br>
            <a:rPr lang="en-US" sz="1800" kern="1200"/>
          </a:br>
          <a:r>
            <a:rPr lang="en-US" sz="1800" kern="1200"/>
            <a:t>Time Periods</a:t>
          </a:r>
        </a:p>
      </dsp:txBody>
      <dsp:txXfrm>
        <a:off x="1624471" y="1606884"/>
        <a:ext cx="1885950" cy="5486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9/3/layout/DescendingProcess">
  <dgm:title val=""/>
  <dgm:desc val=""/>
  <dgm:catLst>
    <dgm:cat type="process" pri="23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clrData>
  <dgm:layoutNode name="Name0">
    <dgm:varLst>
      <dgm:chMax val="7"/>
      <dgm:chPref val="5"/>
    </dgm:varLst>
    <dgm:alg type="composite">
      <dgm:param type="ar" val="1.1"/>
    </dgm:alg>
    <dgm:shape xmlns:r="http://schemas.openxmlformats.org/officeDocument/2006/relationships" r:blip="">
      <dgm:adjLst/>
    </dgm:shape>
    <dgm:choose name="Name1">
      <dgm:if name="Name2" axis="ch" ptType="node" func="cnt" op="equ" val="1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</dgm:constrLst>
      </dgm:if>
      <dgm:if name="Name3" axis="ch" ptType="node" func="cnt" op="equ" val="2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"/>
          <dgm:constr type="b" for="ch" forName="txNode2" refType="h"/>
          <dgm:constr type="r" for="ch" forName="txNode2" refType="w"/>
          <dgm:constr type="h" for="ch" forName="txNode2" refType="h" fact="0.16"/>
        </dgm:constrLst>
      </dgm:if>
      <dgm:if name="Name4" axis="ch" ptType="node" func="cnt" op="equ" val="3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6"/>
          <dgm:constr type="ctrY" for="ch" forName="txNode2" refType="h" fact="0.3992"/>
          <dgm:constr type="r" for="ch" forName="txNode2" refType="w"/>
          <dgm:constr type="h" for="ch" forName="txNode2" refType="h" fact="0.16"/>
          <dgm:constr type="l" for="ch" forName="txNode3" refType="w" fact="0.5"/>
          <dgm:constr type="b" for="ch" forName="txNode3" refType="h"/>
          <dgm:constr type="r" for="ch" forName="txNode3" refType="w"/>
          <dgm:constr type="h" for="ch" forName="txNode3" refType="h" fact="0.16"/>
          <dgm:constr type="ctrX" for="ch" forName="dotNode2" refType="w" fact="0.4782"/>
          <dgm:constr type="ctrY" for="ch" forName="dotNode2" refType="h" fact="0.3992"/>
          <dgm:constr type="h" for="ch" forName="dotNode2" refType="h" fact="0.0218"/>
          <dgm:constr type="w" for="ch" forName="dotNode2" refType="h" refFor="ch" refForName="dotNode2"/>
        </dgm:constrLst>
      </dgm:if>
      <dgm:if name="Name5" axis="ch" ptType="node" func="cnt" op="equ" val="4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9"/>
          <dgm:constr type="ctrY" for="ch" forName="txNode2" refType="h" fact="0.315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5004"/>
          <dgm:constr type="r" for="ch" forName="txNode3" refType="w" fact="0.5"/>
          <dgm:constr type="h" for="ch" forName="txNode3" refType="h" fact="0.16"/>
          <dgm:constr type="l" for="ch" forName="txNode4" refType="w" fact="0.5"/>
          <dgm:constr type="b" for="ch" forName="txNode4" refType="h"/>
          <dgm:constr type="r" for="ch" forName="txNode4" refType="w"/>
          <dgm:constr type="h" for="ch" forName="txNode4" refType="h" fact="0.16"/>
          <dgm:constr type="ctrX" for="ch" forName="dotNode2" refType="w" fact="0.39"/>
          <dgm:constr type="ctrY" for="ch" forName="dotNode2" refType="h" fact="0.315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5626"/>
          <dgm:constr type="ctrY" for="ch" forName="dotNode3" refType="h" fact="0.5004"/>
          <dgm:constr type="h" for="ch" forName="dotNode3" refType="h" fact="0.0218"/>
          <dgm:constr type="w" for="ch" forName="dotNode3" refType="h" refFor="ch" refForName="dotNode3"/>
        </dgm:constrLst>
      </dgm:if>
      <dgm:if name="Name6" axis="ch" ptType="node" func="cnt" op="equ" val="5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6"/>
          <dgm:constr type="ctrY" for="ch" forName="txNode2" refType="h" fact="0.2885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4089"/>
          <dgm:constr type="r" for="ch" forName="txNode3" refType="w" fact="0.43"/>
          <dgm:constr type="h" for="ch" forName="txNode3" refType="h" fact="0.16"/>
          <dgm:constr type="l" for="ch" forName="txNode4" refType="w" fact="0.67"/>
          <dgm:constr type="ctrY" for="ch" forName="txNode4" refType="h" fact="0.5497"/>
          <dgm:constr type="r" for="ch" forName="txNode4" refType="w"/>
          <dgm:constr type="h" for="ch" forName="txNode4" refType="h" fact="0.16"/>
          <dgm:constr type="l" for="ch" forName="txNode5" refType="w" fact="0.5"/>
          <dgm:constr type="b" for="ch" forName="txNode5" refType="h"/>
          <dgm:constr type="r" for="ch" forName="txNode5" refType="w"/>
          <dgm:constr type="h" for="ch" forName="txNode5" refType="h" fact="0.16"/>
          <dgm:constr type="ctrX" for="ch" forName="dotNode2" refType="w" fact="0.3565"/>
          <dgm:constr type="ctrY" for="ch" forName="dotNode2" refType="h" fact="0.2885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922"/>
          <dgm:constr type="ctrY" for="ch" forName="dotNode3" refType="h" fact="0.4089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939"/>
          <dgm:constr type="ctrY" for="ch" forName="dotNode4" refType="h" fact="0.5497"/>
          <dgm:constr type="h" for="ch" forName="dotNode4" refType="h" fact="0.0218"/>
          <dgm:constr type="w" for="ch" forName="dotNode4" refType="h" refFor="ch" refForName="dotNode4"/>
        </dgm:constrLst>
      </dgm:if>
      <dgm:if name="Name7" axis="ch" ptType="node" func="cnt" op="equ" val="6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5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638"/>
          <dgm:constr type="r" for="ch" forName="txNode3" refType="w" fact="0.37"/>
          <dgm:constr type="h" for="ch" forName="txNode3" refType="h" fact="0.16"/>
          <dgm:constr type="l" for="ch" forName="txNode4" refType="w" fact="0.63"/>
          <dgm:constr type="ctrY" for="ch" forName="txNode4" refType="h" fact="0.4744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961"/>
          <dgm:constr type="r" for="ch" forName="txNode5" refType="w" fact="0.55"/>
          <dgm:constr type="h" for="ch" forName="txNode5" refType="h" fact="0.16"/>
          <dgm:constr type="l" for="ch" forName="txNode6" refType="w" fact="0.5"/>
          <dgm:constr type="b" for="ch" forName="txNode6" refType="h"/>
          <dgm:constr type="r" for="ch" forName="txNode6" refType="w"/>
          <dgm:constr type="h" for="ch" forName="txNode6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419"/>
          <dgm:constr type="ctrY" for="ch" forName="dotNode3" refType="h" fact="0.3638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425"/>
          <dgm:constr type="ctrY" for="ch" forName="dotNode4" refType="h" fact="0.4744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6153"/>
          <dgm:constr type="ctrY" for="ch" forName="dotNode5" refType="h" fact="0.5961"/>
          <dgm:constr type="h" for="ch" forName="dotNode5" refType="h" fact="0.0218"/>
          <dgm:constr type="w" for="ch" forName="dotNode5" refType="h" refFor="ch" refForName="dotNode5"/>
        </dgm:constrLst>
      </dgm:if>
      <dgm:else name="Name8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4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424"/>
          <dgm:constr type="r" for="ch" forName="txNode3" refType="w" fact="0.33"/>
          <dgm:constr type="h" for="ch" forName="txNode3" refType="h" fact="0.16"/>
          <dgm:constr type="l" for="ch" forName="txNode4" refType="w" fact="0.61"/>
          <dgm:constr type="ctrY" for="ch" forName="txNode4" refType="h" fact="0.4276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218"/>
          <dgm:constr type="r" for="ch" forName="txNode5" refType="w" fact="0.5"/>
          <dgm:constr type="h" for="ch" forName="txNode5" refType="h" fact="0.16"/>
          <dgm:constr type="l" for="ch" forName="txNode6" refType="w" fact="0.71"/>
          <dgm:constr type="ctrY" for="ch" forName="txNode6" refType="h" fact="0.6179"/>
          <dgm:constr type="r" for="ch" forName="txNode6" refType="w"/>
          <dgm:constr type="h" for="ch" forName="txNode6" refType="h" fact="0.16"/>
          <dgm:constr type="l" for="ch" forName="txNode7" refType="w" fact="0.5"/>
          <dgm:constr type="b" for="ch" forName="txNode7" refType="h"/>
          <dgm:constr type="r" for="ch" forName="txNode7" refType="w"/>
          <dgm:constr type="h" for="ch" forName="txNode7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25"/>
          <dgm:constr type="ctrY" for="ch" forName="dotNode3" refType="h" fact="0.3424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05"/>
          <dgm:constr type="ctrY" for="ch" forName="dotNode4" refType="h" fact="0.4276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5742"/>
          <dgm:constr type="ctrY" for="ch" forName="dotNode5" refType="h" fact="0.5218"/>
          <dgm:constr type="h" for="ch" forName="dotNode5" refType="h" fact="0.0218"/>
          <dgm:constr type="w" for="ch" forName="dotNode5" refType="h" refFor="ch" refForName="dotNode5"/>
          <dgm:constr type="ctrX" for="ch" forName="dotNode6" refType="w" fact="0.63"/>
          <dgm:constr type="ctrY" for="ch" forName="dotNode6" refType="h" fact="0.6179"/>
          <dgm:constr type="h" for="ch" forName="dotNode6" refType="h" fact="0.0218"/>
          <dgm:constr type="w" for="ch" forName="dotNode6" refType="h" refFor="ch" refForName="dotNode6"/>
        </dgm:constrLst>
      </dgm:else>
    </dgm:choose>
    <dgm:forEach name="Name9" axis="self" ptType="parTrans">
      <dgm:forEach name="Name10" axis="self" ptType="sibTrans" st="2">
        <dgm:forEach name="dotRepeat" axis="self">
          <dgm:layoutNode name="dotRepeatNode" styleLbl="fgShp">
            <dgm:alg type="sp"/>
            <dgm:shape xmlns:r="http://schemas.openxmlformats.org/officeDocument/2006/relationships" type="ellipse" r:blip="">
              <dgm:adjLst/>
            </dgm:shape>
            <dgm:presOf axis="self"/>
          </dgm:layoutNode>
        </dgm:forEach>
      </dgm:forEach>
    </dgm:forEach>
    <dgm:choose name="Name11">
      <dgm:if name="Name12" axis="ch" ptType="node" func="cnt" op="gte" val="1">
        <dgm:layoutNode name="arrowNode" styleLbl="node1">
          <dgm:alg type="sp"/>
          <dgm:shape xmlns:r="http://schemas.openxmlformats.org/officeDocument/2006/relationships" rot="73.2729" type="swooshArrow" r:blip="">
            <dgm:adjLst>
              <dgm:adj idx="1" val="0.1631"/>
              <dgm:adj idx="2" val="0.3137"/>
            </dgm:adjLst>
          </dgm:shape>
          <dgm:presOf/>
        </dgm:layoutNode>
      </dgm:if>
      <dgm:else name="Name13"/>
    </dgm:choose>
    <dgm:forEach name="Name14" axis="ch" ptType="node" cnt="1">
      <dgm:layoutNode name="txNode1" styleLbl="revTx">
        <dgm:varLst>
          <dgm:bulletEnabled val="1"/>
        </dgm:varLst>
        <dgm:alg type="tx">
          <dgm:param type="txAnchorVert" val="b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15" axis="ch" ptType="node" st="2" cnt="1">
      <dgm:layoutNode name="txNode2" styleLbl="revTx">
        <dgm:varLst>
          <dgm:bulletEnabled val="1"/>
        </dgm:varLst>
        <dgm:choose name="Name16">
          <dgm:if name="Name17" axis="self" ptType="node" func="revPos" op="equ" val="1">
            <dgm:alg type="tx">
              <dgm:param type="txAnchorVert" val="t"/>
            </dgm:alg>
          </dgm:if>
          <dgm:if name="Name18" axis="self" ptType="node" func="posOdd" op="equ" val="1">
            <dgm:alg type="tx">
              <dgm:param type="parTxLTRAlign" val="r"/>
              <dgm:param type="parTxRTLAlign" val="r"/>
            </dgm:alg>
          </dgm:if>
          <dgm:else name="Name1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20">
        <dgm:if name="Name21" axis="par ch" ptType="all node" func="cnt" op="neq" val="2">
          <dgm:forEach name="Name22" axis="follow" ptType="sibTrans" cnt="1">
            <dgm:layoutNode name="dotNode2">
              <dgm:alg type="sp"/>
              <dgm:shape xmlns:r="http://schemas.openxmlformats.org/officeDocument/2006/relationships" r:blip="">
                <dgm:adjLst/>
              </dgm:shape>
              <dgm:presOf/>
              <dgm:forEach name="Name23" ref="dotRepeat"/>
            </dgm:layoutNode>
          </dgm:forEach>
        </dgm:if>
        <dgm:else name="Name24"/>
      </dgm:choose>
    </dgm:forEach>
    <dgm:forEach name="Name25" axis="ch" ptType="node" st="3" cnt="1">
      <dgm:layoutNode name="txNode3" styleLbl="revTx">
        <dgm:varLst>
          <dgm:bulletEnabled val="1"/>
        </dgm:varLst>
        <dgm:choose name="Name26">
          <dgm:if name="Name27" axis="self" ptType="node" func="revPos" op="equ" val="1">
            <dgm:alg type="tx">
              <dgm:param type="txAnchorVert" val="t"/>
            </dgm:alg>
          </dgm:if>
          <dgm:if name="Name28" axis="self" ptType="node" func="posOdd" op="equ" val="1">
            <dgm:alg type="tx">
              <dgm:param type="parTxLTRAlign" val="r"/>
              <dgm:param type="parTxRTLAlign" val="r"/>
            </dgm:alg>
          </dgm:if>
          <dgm:else name="Name2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30">
        <dgm:if name="Name31" axis="par ch" ptType="all node" func="cnt" op="neq" val="3">
          <dgm:forEach name="Name32" axis="follow" ptType="sibTrans" cnt="1">
            <dgm:layoutNode name="dotNode3">
              <dgm:alg type="sp"/>
              <dgm:shape xmlns:r="http://schemas.openxmlformats.org/officeDocument/2006/relationships" r:blip="">
                <dgm:adjLst/>
              </dgm:shape>
              <dgm:presOf/>
              <dgm:forEach name="Name33" ref="dotRepeat"/>
            </dgm:layoutNode>
          </dgm:forEach>
        </dgm:if>
        <dgm:else name="Name34"/>
      </dgm:choose>
    </dgm:forEach>
    <dgm:forEach name="Name35" axis="ch" ptType="node" st="4" cnt="1">
      <dgm:layoutNode name="txNode4" styleLbl="revTx">
        <dgm:varLst>
          <dgm:bulletEnabled val="1"/>
        </dgm:varLst>
        <dgm:choose name="Name36">
          <dgm:if name="Name37" axis="self" ptType="node" func="revPos" op="equ" val="1">
            <dgm:alg type="tx">
              <dgm:param type="txAnchorVert" val="t"/>
            </dgm:alg>
          </dgm:if>
          <dgm:if name="Name38" axis="self" ptType="node" func="posOdd" op="equ" val="1">
            <dgm:alg type="tx">
              <dgm:param type="parTxLTRAlign" val="r"/>
              <dgm:param type="parTxRTLAlign" val="r"/>
            </dgm:alg>
          </dgm:if>
          <dgm:else name="Name3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40">
        <dgm:if name="Name41" axis="par ch" ptType="all node" func="cnt" op="neq" val="4">
          <dgm:forEach name="Name42" axis="follow" ptType="sibTrans" cnt="1">
            <dgm:layoutNode name="dotNode4">
              <dgm:alg type="sp"/>
              <dgm:shape xmlns:r="http://schemas.openxmlformats.org/officeDocument/2006/relationships" r:blip="">
                <dgm:adjLst/>
              </dgm:shape>
              <dgm:presOf/>
              <dgm:forEach name="Name43" ref="dotRepeat"/>
            </dgm:layoutNode>
          </dgm:forEach>
        </dgm:if>
        <dgm:else name="Name44"/>
      </dgm:choose>
    </dgm:forEach>
    <dgm:forEach name="Name45" axis="ch" ptType="node" st="5" cnt="1">
      <dgm:layoutNode name="txNode5" styleLbl="revTx">
        <dgm:varLst>
          <dgm:bulletEnabled val="1"/>
        </dgm:varLst>
        <dgm:choose name="Name46">
          <dgm:if name="Name47" axis="self" ptType="node" func="revPos" op="equ" val="1">
            <dgm:alg type="tx">
              <dgm:param type="txAnchorVert" val="t"/>
            </dgm:alg>
          </dgm:if>
          <dgm:if name="Name48" axis="self" ptType="node" func="posOdd" op="equ" val="1">
            <dgm:alg type="tx">
              <dgm:param type="parTxLTRAlign" val="r"/>
              <dgm:param type="parTxRTLAlign" val="r"/>
            </dgm:alg>
          </dgm:if>
          <dgm:else name="Name4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50">
        <dgm:if name="Name51" axis="par ch" ptType="all node" func="cnt" op="neq" val="5">
          <dgm:forEach name="Name52" axis="follow" ptType="sibTrans" cnt="1">
            <dgm:layoutNode name="dotNode5">
              <dgm:alg type="sp"/>
              <dgm:shape xmlns:r="http://schemas.openxmlformats.org/officeDocument/2006/relationships" r:blip="">
                <dgm:adjLst/>
              </dgm:shape>
              <dgm:presOf/>
              <dgm:forEach name="Name53" ref="dotRepeat"/>
            </dgm:layoutNode>
          </dgm:forEach>
        </dgm:if>
        <dgm:else name="Name54"/>
      </dgm:choose>
    </dgm:forEach>
    <dgm:forEach name="Name55" axis="ch" ptType="node" st="6" cnt="1">
      <dgm:layoutNode name="txNode6" styleLbl="revTx">
        <dgm:varLst>
          <dgm:bulletEnabled val="1"/>
        </dgm:varLst>
        <dgm:choose name="Name56">
          <dgm:if name="Name57" axis="self" ptType="node" func="revPos" op="equ" val="1">
            <dgm:alg type="tx">
              <dgm:param type="txAnchorVert" val="t"/>
            </dgm:alg>
          </dgm:if>
          <dgm:if name="Name58" axis="self" ptType="node" func="posOdd" op="equ" val="1">
            <dgm:alg type="tx">
              <dgm:param type="parTxLTRAlign" val="r"/>
              <dgm:param type="parTxRTLAlign" val="r"/>
            </dgm:alg>
          </dgm:if>
          <dgm:else name="Name5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60">
        <dgm:if name="Name61" axis="par ch" ptType="all node" func="cnt" op="neq" val="6">
          <dgm:forEach name="Name62" axis="follow" ptType="sibTrans" cnt="1">
            <dgm:layoutNode name="dotNode6">
              <dgm:alg type="sp"/>
              <dgm:shape xmlns:r="http://schemas.openxmlformats.org/officeDocument/2006/relationships" r:blip="">
                <dgm:adjLst/>
              </dgm:shape>
              <dgm:presOf/>
              <dgm:forEach name="Name63" ref="dotRepeat"/>
            </dgm:layoutNode>
          </dgm:forEach>
        </dgm:if>
        <dgm:else name="Name64"/>
      </dgm:choose>
    </dgm:forEach>
    <dgm:forEach name="Name65" axis="ch" ptType="node" st="7" cnt="1">
      <dgm:layoutNode name="txNode7" styleLbl="revTx">
        <dgm:varLst>
          <dgm:bulletEnabled val="1"/>
        </dgm:varLst>
        <dgm:alg type="tx">
          <dgm:param type="txAnchorVert" val="t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9/3/layout/DescendingProcess">
  <dgm:title val=""/>
  <dgm:desc val=""/>
  <dgm:catLst>
    <dgm:cat type="process" pri="23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clrData>
  <dgm:layoutNode name="Name0">
    <dgm:varLst>
      <dgm:chMax val="7"/>
      <dgm:chPref val="5"/>
    </dgm:varLst>
    <dgm:alg type="composite">
      <dgm:param type="ar" val="1.1"/>
    </dgm:alg>
    <dgm:shape xmlns:r="http://schemas.openxmlformats.org/officeDocument/2006/relationships" r:blip="">
      <dgm:adjLst/>
    </dgm:shape>
    <dgm:choose name="Name1">
      <dgm:if name="Name2" axis="ch" ptType="node" func="cnt" op="equ" val="1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</dgm:constrLst>
      </dgm:if>
      <dgm:if name="Name3" axis="ch" ptType="node" func="cnt" op="equ" val="2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"/>
          <dgm:constr type="b" for="ch" forName="txNode2" refType="h"/>
          <dgm:constr type="r" for="ch" forName="txNode2" refType="w"/>
          <dgm:constr type="h" for="ch" forName="txNode2" refType="h" fact="0.16"/>
        </dgm:constrLst>
      </dgm:if>
      <dgm:if name="Name4" axis="ch" ptType="node" func="cnt" op="equ" val="3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6"/>
          <dgm:constr type="ctrY" for="ch" forName="txNode2" refType="h" fact="0.3992"/>
          <dgm:constr type="r" for="ch" forName="txNode2" refType="w"/>
          <dgm:constr type="h" for="ch" forName="txNode2" refType="h" fact="0.16"/>
          <dgm:constr type="l" for="ch" forName="txNode3" refType="w" fact="0.5"/>
          <dgm:constr type="b" for="ch" forName="txNode3" refType="h"/>
          <dgm:constr type="r" for="ch" forName="txNode3" refType="w"/>
          <dgm:constr type="h" for="ch" forName="txNode3" refType="h" fact="0.16"/>
          <dgm:constr type="ctrX" for="ch" forName="dotNode2" refType="w" fact="0.4782"/>
          <dgm:constr type="ctrY" for="ch" forName="dotNode2" refType="h" fact="0.3992"/>
          <dgm:constr type="h" for="ch" forName="dotNode2" refType="h" fact="0.0218"/>
          <dgm:constr type="w" for="ch" forName="dotNode2" refType="h" refFor="ch" refForName="dotNode2"/>
        </dgm:constrLst>
      </dgm:if>
      <dgm:if name="Name5" axis="ch" ptType="node" func="cnt" op="equ" val="4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9"/>
          <dgm:constr type="ctrY" for="ch" forName="txNode2" refType="h" fact="0.315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5004"/>
          <dgm:constr type="r" for="ch" forName="txNode3" refType="w" fact="0.5"/>
          <dgm:constr type="h" for="ch" forName="txNode3" refType="h" fact="0.16"/>
          <dgm:constr type="l" for="ch" forName="txNode4" refType="w" fact="0.5"/>
          <dgm:constr type="b" for="ch" forName="txNode4" refType="h"/>
          <dgm:constr type="r" for="ch" forName="txNode4" refType="w"/>
          <dgm:constr type="h" for="ch" forName="txNode4" refType="h" fact="0.16"/>
          <dgm:constr type="ctrX" for="ch" forName="dotNode2" refType="w" fact="0.39"/>
          <dgm:constr type="ctrY" for="ch" forName="dotNode2" refType="h" fact="0.315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5626"/>
          <dgm:constr type="ctrY" for="ch" forName="dotNode3" refType="h" fact="0.5004"/>
          <dgm:constr type="h" for="ch" forName="dotNode3" refType="h" fact="0.0218"/>
          <dgm:constr type="w" for="ch" forName="dotNode3" refType="h" refFor="ch" refForName="dotNode3"/>
        </dgm:constrLst>
      </dgm:if>
      <dgm:if name="Name6" axis="ch" ptType="node" func="cnt" op="equ" val="5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6"/>
          <dgm:constr type="ctrY" for="ch" forName="txNode2" refType="h" fact="0.2885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4089"/>
          <dgm:constr type="r" for="ch" forName="txNode3" refType="w" fact="0.43"/>
          <dgm:constr type="h" for="ch" forName="txNode3" refType="h" fact="0.16"/>
          <dgm:constr type="l" for="ch" forName="txNode4" refType="w" fact="0.67"/>
          <dgm:constr type="ctrY" for="ch" forName="txNode4" refType="h" fact="0.5497"/>
          <dgm:constr type="r" for="ch" forName="txNode4" refType="w"/>
          <dgm:constr type="h" for="ch" forName="txNode4" refType="h" fact="0.16"/>
          <dgm:constr type="l" for="ch" forName="txNode5" refType="w" fact="0.5"/>
          <dgm:constr type="b" for="ch" forName="txNode5" refType="h"/>
          <dgm:constr type="r" for="ch" forName="txNode5" refType="w"/>
          <dgm:constr type="h" for="ch" forName="txNode5" refType="h" fact="0.16"/>
          <dgm:constr type="ctrX" for="ch" forName="dotNode2" refType="w" fact="0.3565"/>
          <dgm:constr type="ctrY" for="ch" forName="dotNode2" refType="h" fact="0.2885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922"/>
          <dgm:constr type="ctrY" for="ch" forName="dotNode3" refType="h" fact="0.4089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939"/>
          <dgm:constr type="ctrY" for="ch" forName="dotNode4" refType="h" fact="0.5497"/>
          <dgm:constr type="h" for="ch" forName="dotNode4" refType="h" fact="0.0218"/>
          <dgm:constr type="w" for="ch" forName="dotNode4" refType="h" refFor="ch" refForName="dotNode4"/>
        </dgm:constrLst>
      </dgm:if>
      <dgm:if name="Name7" axis="ch" ptType="node" func="cnt" op="equ" val="6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5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638"/>
          <dgm:constr type="r" for="ch" forName="txNode3" refType="w" fact="0.37"/>
          <dgm:constr type="h" for="ch" forName="txNode3" refType="h" fact="0.16"/>
          <dgm:constr type="l" for="ch" forName="txNode4" refType="w" fact="0.63"/>
          <dgm:constr type="ctrY" for="ch" forName="txNode4" refType="h" fact="0.4744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961"/>
          <dgm:constr type="r" for="ch" forName="txNode5" refType="w" fact="0.55"/>
          <dgm:constr type="h" for="ch" forName="txNode5" refType="h" fact="0.16"/>
          <dgm:constr type="l" for="ch" forName="txNode6" refType="w" fact="0.5"/>
          <dgm:constr type="b" for="ch" forName="txNode6" refType="h"/>
          <dgm:constr type="r" for="ch" forName="txNode6" refType="w"/>
          <dgm:constr type="h" for="ch" forName="txNode6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419"/>
          <dgm:constr type="ctrY" for="ch" forName="dotNode3" refType="h" fact="0.3638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425"/>
          <dgm:constr type="ctrY" for="ch" forName="dotNode4" refType="h" fact="0.4744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6153"/>
          <dgm:constr type="ctrY" for="ch" forName="dotNode5" refType="h" fact="0.5961"/>
          <dgm:constr type="h" for="ch" forName="dotNode5" refType="h" fact="0.0218"/>
          <dgm:constr type="w" for="ch" forName="dotNode5" refType="h" refFor="ch" refForName="dotNode5"/>
        </dgm:constrLst>
      </dgm:if>
      <dgm:else name="Name8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4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424"/>
          <dgm:constr type="r" for="ch" forName="txNode3" refType="w" fact="0.33"/>
          <dgm:constr type="h" for="ch" forName="txNode3" refType="h" fact="0.16"/>
          <dgm:constr type="l" for="ch" forName="txNode4" refType="w" fact="0.61"/>
          <dgm:constr type="ctrY" for="ch" forName="txNode4" refType="h" fact="0.4276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218"/>
          <dgm:constr type="r" for="ch" forName="txNode5" refType="w" fact="0.5"/>
          <dgm:constr type="h" for="ch" forName="txNode5" refType="h" fact="0.16"/>
          <dgm:constr type="l" for="ch" forName="txNode6" refType="w" fact="0.71"/>
          <dgm:constr type="ctrY" for="ch" forName="txNode6" refType="h" fact="0.6179"/>
          <dgm:constr type="r" for="ch" forName="txNode6" refType="w"/>
          <dgm:constr type="h" for="ch" forName="txNode6" refType="h" fact="0.16"/>
          <dgm:constr type="l" for="ch" forName="txNode7" refType="w" fact="0.5"/>
          <dgm:constr type="b" for="ch" forName="txNode7" refType="h"/>
          <dgm:constr type="r" for="ch" forName="txNode7" refType="w"/>
          <dgm:constr type="h" for="ch" forName="txNode7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25"/>
          <dgm:constr type="ctrY" for="ch" forName="dotNode3" refType="h" fact="0.3424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05"/>
          <dgm:constr type="ctrY" for="ch" forName="dotNode4" refType="h" fact="0.4276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5742"/>
          <dgm:constr type="ctrY" for="ch" forName="dotNode5" refType="h" fact="0.5218"/>
          <dgm:constr type="h" for="ch" forName="dotNode5" refType="h" fact="0.0218"/>
          <dgm:constr type="w" for="ch" forName="dotNode5" refType="h" refFor="ch" refForName="dotNode5"/>
          <dgm:constr type="ctrX" for="ch" forName="dotNode6" refType="w" fact="0.63"/>
          <dgm:constr type="ctrY" for="ch" forName="dotNode6" refType="h" fact="0.6179"/>
          <dgm:constr type="h" for="ch" forName="dotNode6" refType="h" fact="0.0218"/>
          <dgm:constr type="w" for="ch" forName="dotNode6" refType="h" refFor="ch" refForName="dotNode6"/>
        </dgm:constrLst>
      </dgm:else>
    </dgm:choose>
    <dgm:forEach name="Name9" axis="self" ptType="parTrans">
      <dgm:forEach name="Name10" axis="self" ptType="sibTrans" st="2">
        <dgm:forEach name="dotRepeat" axis="self">
          <dgm:layoutNode name="dotRepeatNode" styleLbl="fgShp">
            <dgm:alg type="sp"/>
            <dgm:shape xmlns:r="http://schemas.openxmlformats.org/officeDocument/2006/relationships" type="ellipse" r:blip="">
              <dgm:adjLst/>
            </dgm:shape>
            <dgm:presOf axis="self"/>
          </dgm:layoutNode>
        </dgm:forEach>
      </dgm:forEach>
    </dgm:forEach>
    <dgm:choose name="Name11">
      <dgm:if name="Name12" axis="ch" ptType="node" func="cnt" op="gte" val="1">
        <dgm:layoutNode name="arrowNode" styleLbl="node1">
          <dgm:alg type="sp"/>
          <dgm:shape xmlns:r="http://schemas.openxmlformats.org/officeDocument/2006/relationships" rot="73.2729" type="swooshArrow" r:blip="">
            <dgm:adjLst>
              <dgm:adj idx="1" val="0.1631"/>
              <dgm:adj idx="2" val="0.3137"/>
            </dgm:adjLst>
          </dgm:shape>
          <dgm:presOf/>
        </dgm:layoutNode>
      </dgm:if>
      <dgm:else name="Name13"/>
    </dgm:choose>
    <dgm:forEach name="Name14" axis="ch" ptType="node" cnt="1">
      <dgm:layoutNode name="txNode1" styleLbl="revTx">
        <dgm:varLst>
          <dgm:bulletEnabled val="1"/>
        </dgm:varLst>
        <dgm:alg type="tx">
          <dgm:param type="txAnchorVert" val="b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15" axis="ch" ptType="node" st="2" cnt="1">
      <dgm:layoutNode name="txNode2" styleLbl="revTx">
        <dgm:varLst>
          <dgm:bulletEnabled val="1"/>
        </dgm:varLst>
        <dgm:choose name="Name16">
          <dgm:if name="Name17" axis="self" ptType="node" func="revPos" op="equ" val="1">
            <dgm:alg type="tx">
              <dgm:param type="txAnchorVert" val="t"/>
            </dgm:alg>
          </dgm:if>
          <dgm:if name="Name18" axis="self" ptType="node" func="posOdd" op="equ" val="1">
            <dgm:alg type="tx">
              <dgm:param type="parTxLTRAlign" val="r"/>
              <dgm:param type="parTxRTLAlign" val="r"/>
            </dgm:alg>
          </dgm:if>
          <dgm:else name="Name1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20">
        <dgm:if name="Name21" axis="par ch" ptType="all node" func="cnt" op="neq" val="2">
          <dgm:forEach name="Name22" axis="follow" ptType="sibTrans" cnt="1">
            <dgm:layoutNode name="dotNode2">
              <dgm:alg type="sp"/>
              <dgm:shape xmlns:r="http://schemas.openxmlformats.org/officeDocument/2006/relationships" r:blip="">
                <dgm:adjLst/>
              </dgm:shape>
              <dgm:presOf/>
              <dgm:forEach name="Name23" ref="dotRepeat"/>
            </dgm:layoutNode>
          </dgm:forEach>
        </dgm:if>
        <dgm:else name="Name24"/>
      </dgm:choose>
    </dgm:forEach>
    <dgm:forEach name="Name25" axis="ch" ptType="node" st="3" cnt="1">
      <dgm:layoutNode name="txNode3" styleLbl="revTx">
        <dgm:varLst>
          <dgm:bulletEnabled val="1"/>
        </dgm:varLst>
        <dgm:choose name="Name26">
          <dgm:if name="Name27" axis="self" ptType="node" func="revPos" op="equ" val="1">
            <dgm:alg type="tx">
              <dgm:param type="txAnchorVert" val="t"/>
            </dgm:alg>
          </dgm:if>
          <dgm:if name="Name28" axis="self" ptType="node" func="posOdd" op="equ" val="1">
            <dgm:alg type="tx">
              <dgm:param type="parTxLTRAlign" val="r"/>
              <dgm:param type="parTxRTLAlign" val="r"/>
            </dgm:alg>
          </dgm:if>
          <dgm:else name="Name2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30">
        <dgm:if name="Name31" axis="par ch" ptType="all node" func="cnt" op="neq" val="3">
          <dgm:forEach name="Name32" axis="follow" ptType="sibTrans" cnt="1">
            <dgm:layoutNode name="dotNode3">
              <dgm:alg type="sp"/>
              <dgm:shape xmlns:r="http://schemas.openxmlformats.org/officeDocument/2006/relationships" r:blip="">
                <dgm:adjLst/>
              </dgm:shape>
              <dgm:presOf/>
              <dgm:forEach name="Name33" ref="dotRepeat"/>
            </dgm:layoutNode>
          </dgm:forEach>
        </dgm:if>
        <dgm:else name="Name34"/>
      </dgm:choose>
    </dgm:forEach>
    <dgm:forEach name="Name35" axis="ch" ptType="node" st="4" cnt="1">
      <dgm:layoutNode name="txNode4" styleLbl="revTx">
        <dgm:varLst>
          <dgm:bulletEnabled val="1"/>
        </dgm:varLst>
        <dgm:choose name="Name36">
          <dgm:if name="Name37" axis="self" ptType="node" func="revPos" op="equ" val="1">
            <dgm:alg type="tx">
              <dgm:param type="txAnchorVert" val="t"/>
            </dgm:alg>
          </dgm:if>
          <dgm:if name="Name38" axis="self" ptType="node" func="posOdd" op="equ" val="1">
            <dgm:alg type="tx">
              <dgm:param type="parTxLTRAlign" val="r"/>
              <dgm:param type="parTxRTLAlign" val="r"/>
            </dgm:alg>
          </dgm:if>
          <dgm:else name="Name3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40">
        <dgm:if name="Name41" axis="par ch" ptType="all node" func="cnt" op="neq" val="4">
          <dgm:forEach name="Name42" axis="follow" ptType="sibTrans" cnt="1">
            <dgm:layoutNode name="dotNode4">
              <dgm:alg type="sp"/>
              <dgm:shape xmlns:r="http://schemas.openxmlformats.org/officeDocument/2006/relationships" r:blip="">
                <dgm:adjLst/>
              </dgm:shape>
              <dgm:presOf/>
              <dgm:forEach name="Name43" ref="dotRepeat"/>
            </dgm:layoutNode>
          </dgm:forEach>
        </dgm:if>
        <dgm:else name="Name44"/>
      </dgm:choose>
    </dgm:forEach>
    <dgm:forEach name="Name45" axis="ch" ptType="node" st="5" cnt="1">
      <dgm:layoutNode name="txNode5" styleLbl="revTx">
        <dgm:varLst>
          <dgm:bulletEnabled val="1"/>
        </dgm:varLst>
        <dgm:choose name="Name46">
          <dgm:if name="Name47" axis="self" ptType="node" func="revPos" op="equ" val="1">
            <dgm:alg type="tx">
              <dgm:param type="txAnchorVert" val="t"/>
            </dgm:alg>
          </dgm:if>
          <dgm:if name="Name48" axis="self" ptType="node" func="posOdd" op="equ" val="1">
            <dgm:alg type="tx">
              <dgm:param type="parTxLTRAlign" val="r"/>
              <dgm:param type="parTxRTLAlign" val="r"/>
            </dgm:alg>
          </dgm:if>
          <dgm:else name="Name4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50">
        <dgm:if name="Name51" axis="par ch" ptType="all node" func="cnt" op="neq" val="5">
          <dgm:forEach name="Name52" axis="follow" ptType="sibTrans" cnt="1">
            <dgm:layoutNode name="dotNode5">
              <dgm:alg type="sp"/>
              <dgm:shape xmlns:r="http://schemas.openxmlformats.org/officeDocument/2006/relationships" r:blip="">
                <dgm:adjLst/>
              </dgm:shape>
              <dgm:presOf/>
              <dgm:forEach name="Name53" ref="dotRepeat"/>
            </dgm:layoutNode>
          </dgm:forEach>
        </dgm:if>
        <dgm:else name="Name54"/>
      </dgm:choose>
    </dgm:forEach>
    <dgm:forEach name="Name55" axis="ch" ptType="node" st="6" cnt="1">
      <dgm:layoutNode name="txNode6" styleLbl="revTx">
        <dgm:varLst>
          <dgm:bulletEnabled val="1"/>
        </dgm:varLst>
        <dgm:choose name="Name56">
          <dgm:if name="Name57" axis="self" ptType="node" func="revPos" op="equ" val="1">
            <dgm:alg type="tx">
              <dgm:param type="txAnchorVert" val="t"/>
            </dgm:alg>
          </dgm:if>
          <dgm:if name="Name58" axis="self" ptType="node" func="posOdd" op="equ" val="1">
            <dgm:alg type="tx">
              <dgm:param type="parTxLTRAlign" val="r"/>
              <dgm:param type="parTxRTLAlign" val="r"/>
            </dgm:alg>
          </dgm:if>
          <dgm:else name="Name5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60">
        <dgm:if name="Name61" axis="par ch" ptType="all node" func="cnt" op="neq" val="6">
          <dgm:forEach name="Name62" axis="follow" ptType="sibTrans" cnt="1">
            <dgm:layoutNode name="dotNode6">
              <dgm:alg type="sp"/>
              <dgm:shape xmlns:r="http://schemas.openxmlformats.org/officeDocument/2006/relationships" r:blip="">
                <dgm:adjLst/>
              </dgm:shape>
              <dgm:presOf/>
              <dgm:forEach name="Name63" ref="dotRepeat"/>
            </dgm:layoutNode>
          </dgm:forEach>
        </dgm:if>
        <dgm:else name="Name64"/>
      </dgm:choose>
    </dgm:forEach>
    <dgm:forEach name="Name65" axis="ch" ptType="node" st="7" cnt="1">
      <dgm:layoutNode name="txNode7" styleLbl="revTx">
        <dgm:varLst>
          <dgm:bulletEnabled val="1"/>
        </dgm:varLst>
        <dgm:alg type="tx">
          <dgm:param type="txAnchorVert" val="t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3.xml"/><Relationship Id="rId7" Type="http://schemas.openxmlformats.org/officeDocument/2006/relationships/diagramLayout" Target="../diagrams/layout4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6" Type="http://schemas.openxmlformats.org/officeDocument/2006/relationships/diagramData" Target="../diagrams/data4.xml"/><Relationship Id="rId11" Type="http://schemas.openxmlformats.org/officeDocument/2006/relationships/image" Target="../media/image1.png"/><Relationship Id="rId5" Type="http://schemas.microsoft.com/office/2007/relationships/diagramDrawing" Target="../diagrams/drawing3.xml"/><Relationship Id="rId10" Type="http://schemas.microsoft.com/office/2007/relationships/diagramDrawing" Target="../diagrams/drawing4.xml"/><Relationship Id="rId4" Type="http://schemas.openxmlformats.org/officeDocument/2006/relationships/diagramColors" Target="../diagrams/colors3.xml"/><Relationship Id="rId9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5</xdr:row>
      <xdr:rowOff>95250</xdr:rowOff>
    </xdr:from>
    <xdr:to>
      <xdr:col>28</xdr:col>
      <xdr:colOff>38100</xdr:colOff>
      <xdr:row>27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1186F50-1E3E-4FA6-AA60-8A4B24635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20</xdr:col>
      <xdr:colOff>876300</xdr:colOff>
      <xdr:row>15</xdr:row>
      <xdr:rowOff>28575</xdr:rowOff>
    </xdr:from>
    <xdr:to>
      <xdr:col>26</xdr:col>
      <xdr:colOff>790575</xdr:colOff>
      <xdr:row>36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7BF15CC-1B5D-4A02-8922-89287703F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23</xdr:col>
      <xdr:colOff>131318</xdr:colOff>
      <xdr:row>21</xdr:row>
      <xdr:rowOff>135834</xdr:rowOff>
    </xdr:from>
    <xdr:to>
      <xdr:col>25</xdr:col>
      <xdr:colOff>742535</xdr:colOff>
      <xdr:row>57</xdr:row>
      <xdr:rowOff>28222</xdr:rowOff>
    </xdr:to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3060AADE-1731-465C-86D4-7A8A18E1E190}"/>
            </a:ext>
          </a:extLst>
        </xdr:cNvPr>
        <xdr:cNvSpPr/>
      </xdr:nvSpPr>
      <xdr:spPr>
        <a:xfrm rot="11238323">
          <a:off x="10380218" y="2221809"/>
          <a:ext cx="2249517" cy="4045288"/>
        </a:xfrm>
        <a:prstGeom prst="swooshArrow">
          <a:avLst>
            <a:gd name="adj1" fmla="val 16310"/>
            <a:gd name="adj2" fmla="val 31370"/>
          </a:avLst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23</xdr:col>
      <xdr:colOff>171450</xdr:colOff>
      <xdr:row>32</xdr:row>
      <xdr:rowOff>171450</xdr:rowOff>
    </xdr:from>
    <xdr:to>
      <xdr:col>27</xdr:col>
      <xdr:colOff>109331</xdr:colOff>
      <xdr:row>53</xdr:row>
      <xdr:rowOff>136166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039FA2F-89BC-4B1A-BDD9-C6A662503031}"/>
            </a:ext>
          </a:extLst>
        </xdr:cNvPr>
        <xdr:cNvGrpSpPr/>
      </xdr:nvGrpSpPr>
      <xdr:grpSpPr>
        <a:xfrm>
          <a:off x="10420350" y="5781675"/>
          <a:ext cx="3214481" cy="1669691"/>
          <a:chOff x="1306366" y="-17259"/>
          <a:chExt cx="3217527" cy="1673776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31DED99D-ABD0-454B-BC01-51614F906128}"/>
              </a:ext>
            </a:extLst>
          </xdr:cNvPr>
          <xdr:cNvSpPr/>
        </xdr:nvSpPr>
        <xdr:spPr>
          <a:xfrm>
            <a:off x="2774606" y="1147634"/>
            <a:ext cx="1749287" cy="508883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1E6B0ECB-C3C2-4BFE-B6B7-EC685B452888}"/>
              </a:ext>
            </a:extLst>
          </xdr:cNvPr>
          <xdr:cNvSpPr txBox="1"/>
        </xdr:nvSpPr>
        <xdr:spPr>
          <a:xfrm>
            <a:off x="1306366" y="-17259"/>
            <a:ext cx="1749287" cy="508883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20320" tIns="20320" rIns="20320" bIns="20320" numCol="1" spcCol="1270" anchor="t" anchorCtr="0">
            <a:noAutofit/>
          </a:bodyPr>
          <a:lstStyle/>
          <a:p>
            <a:pPr marL="0" lvl="0" indent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1600" kern="1200"/>
              <a:t>Partial day</a:t>
            </a:r>
            <a:br>
              <a:rPr lang="en-US" sz="1600" kern="1200"/>
            </a:br>
            <a:r>
              <a:rPr lang="en-US" sz="1600" kern="1200"/>
              <a:t>Time Periods</a:t>
            </a:r>
          </a:p>
        </xdr:txBody>
      </xdr:sp>
    </xdr:grpSp>
    <xdr:clientData/>
  </xdr:twoCellAnchor>
  <xdr:twoCellAnchor>
    <xdr:from>
      <xdr:col>22</xdr:col>
      <xdr:colOff>571499</xdr:colOff>
      <xdr:row>70</xdr:row>
      <xdr:rowOff>0</xdr:rowOff>
    </xdr:from>
    <xdr:to>
      <xdr:col>28</xdr:col>
      <xdr:colOff>628649</xdr:colOff>
      <xdr:row>80</xdr:row>
      <xdr:rowOff>57149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E8A6BCD7-1CF9-4122-9E1A-C60B6251DDA6}"/>
            </a:ext>
          </a:extLst>
        </xdr:cNvPr>
        <xdr:cNvSpPr/>
      </xdr:nvSpPr>
      <xdr:spPr>
        <a:xfrm rot="10800000">
          <a:off x="10001249" y="6619875"/>
          <a:ext cx="4972050" cy="1666874"/>
        </a:xfrm>
        <a:prstGeom prst="rightArrow">
          <a:avLst/>
        </a:prstGeom>
        <a:solidFill>
          <a:srgbClr val="FF0000"/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171450</xdr:colOff>
      <xdr:row>0</xdr:row>
      <xdr:rowOff>38100</xdr:rowOff>
    </xdr:from>
    <xdr:to>
      <xdr:col>3</xdr:col>
      <xdr:colOff>552450</xdr:colOff>
      <xdr:row>4</xdr:row>
      <xdr:rowOff>0</xdr:rowOff>
    </xdr:to>
    <xdr:pic>
      <xdr:nvPicPr>
        <xdr:cNvPr id="10" name="Picture 9" descr="BEAR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971550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5</xdr:row>
      <xdr:rowOff>95250</xdr:rowOff>
    </xdr:from>
    <xdr:to>
      <xdr:col>28</xdr:col>
      <xdr:colOff>38100</xdr:colOff>
      <xdr:row>27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33733A2-CD5D-4B49-A1CE-217F49270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20</xdr:col>
      <xdr:colOff>876300</xdr:colOff>
      <xdr:row>15</xdr:row>
      <xdr:rowOff>28575</xdr:rowOff>
    </xdr:from>
    <xdr:to>
      <xdr:col>26</xdr:col>
      <xdr:colOff>790575</xdr:colOff>
      <xdr:row>36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C239373-7531-41D1-95F1-242BFE6ED9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23</xdr:col>
      <xdr:colOff>131318</xdr:colOff>
      <xdr:row>21</xdr:row>
      <xdr:rowOff>135834</xdr:rowOff>
    </xdr:from>
    <xdr:to>
      <xdr:col>25</xdr:col>
      <xdr:colOff>742535</xdr:colOff>
      <xdr:row>57</xdr:row>
      <xdr:rowOff>28222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D1C21DB-391C-4620-8523-9D8A72B97951}"/>
            </a:ext>
          </a:extLst>
        </xdr:cNvPr>
        <xdr:cNvSpPr/>
      </xdr:nvSpPr>
      <xdr:spPr>
        <a:xfrm rot="11238323">
          <a:off x="10380218" y="3869634"/>
          <a:ext cx="2249517" cy="4045288"/>
        </a:xfrm>
        <a:prstGeom prst="swooshArrow">
          <a:avLst>
            <a:gd name="adj1" fmla="val 16310"/>
            <a:gd name="adj2" fmla="val 31370"/>
          </a:avLst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23</xdr:col>
      <xdr:colOff>171450</xdr:colOff>
      <xdr:row>32</xdr:row>
      <xdr:rowOff>171450</xdr:rowOff>
    </xdr:from>
    <xdr:to>
      <xdr:col>27</xdr:col>
      <xdr:colOff>109331</xdr:colOff>
      <xdr:row>53</xdr:row>
      <xdr:rowOff>136166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D5E3E43-0E23-4FE6-BB61-DB426CD18482}"/>
            </a:ext>
          </a:extLst>
        </xdr:cNvPr>
        <xdr:cNvGrpSpPr/>
      </xdr:nvGrpSpPr>
      <xdr:grpSpPr>
        <a:xfrm>
          <a:off x="10382250" y="5781675"/>
          <a:ext cx="3214481" cy="1669691"/>
          <a:chOff x="1306366" y="-17259"/>
          <a:chExt cx="3217527" cy="1673776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EF2F01A4-6B3D-40EC-8CD8-A9CE6E922720}"/>
              </a:ext>
            </a:extLst>
          </xdr:cNvPr>
          <xdr:cNvSpPr/>
        </xdr:nvSpPr>
        <xdr:spPr>
          <a:xfrm>
            <a:off x="2774606" y="1147634"/>
            <a:ext cx="1749287" cy="508883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D2601979-E8E6-40F3-BEEE-0410C500CC6B}"/>
              </a:ext>
            </a:extLst>
          </xdr:cNvPr>
          <xdr:cNvSpPr txBox="1"/>
        </xdr:nvSpPr>
        <xdr:spPr>
          <a:xfrm>
            <a:off x="1306366" y="-17259"/>
            <a:ext cx="1749287" cy="508883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20320" tIns="20320" rIns="20320" bIns="20320" numCol="1" spcCol="1270" anchor="t" anchorCtr="0">
            <a:noAutofit/>
          </a:bodyPr>
          <a:lstStyle/>
          <a:p>
            <a:pPr marL="0" lvl="0" indent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1600" kern="1200"/>
              <a:t>Partial day</a:t>
            </a:r>
            <a:br>
              <a:rPr lang="en-US" sz="1600" kern="1200"/>
            </a:br>
            <a:r>
              <a:rPr lang="en-US" sz="1600" kern="1200"/>
              <a:t>Time Periods</a:t>
            </a:r>
          </a:p>
        </xdr:txBody>
      </xdr:sp>
    </xdr:grpSp>
    <xdr:clientData/>
  </xdr:twoCellAnchor>
  <xdr:twoCellAnchor>
    <xdr:from>
      <xdr:col>22</xdr:col>
      <xdr:colOff>571499</xdr:colOff>
      <xdr:row>70</xdr:row>
      <xdr:rowOff>0</xdr:rowOff>
    </xdr:from>
    <xdr:to>
      <xdr:col>28</xdr:col>
      <xdr:colOff>628649</xdr:colOff>
      <xdr:row>80</xdr:row>
      <xdr:rowOff>57149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E0F5A302-947D-4160-AB1E-593FBD08328A}"/>
            </a:ext>
          </a:extLst>
        </xdr:cNvPr>
        <xdr:cNvSpPr/>
      </xdr:nvSpPr>
      <xdr:spPr>
        <a:xfrm rot="10800000">
          <a:off x="10001249" y="9791700"/>
          <a:ext cx="4972050" cy="0"/>
        </a:xfrm>
        <a:prstGeom prst="rightArrow">
          <a:avLst/>
        </a:prstGeom>
        <a:solidFill>
          <a:srgbClr val="FF0000"/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171450</xdr:colOff>
      <xdr:row>0</xdr:row>
      <xdr:rowOff>38100</xdr:rowOff>
    </xdr:from>
    <xdr:to>
      <xdr:col>3</xdr:col>
      <xdr:colOff>552450</xdr:colOff>
      <xdr:row>4</xdr:row>
      <xdr:rowOff>0</xdr:rowOff>
    </xdr:to>
    <xdr:pic>
      <xdr:nvPicPr>
        <xdr:cNvPr id="10" name="Picture 9" descr="BEAR.png">
          <a:extLst>
            <a:ext uri="{FF2B5EF4-FFF2-40B4-BE49-F238E27FC236}">
              <a16:creationId xmlns:a16="http://schemas.microsoft.com/office/drawing/2014/main" id="{A0981E8E-80ED-46C1-9004-D8FE1D2AE260}"/>
            </a:ext>
          </a:extLst>
        </xdr:cNvPr>
        <xdr:cNvPicPr/>
      </xdr:nvPicPr>
      <xdr:blipFill>
        <a:blip xmlns:r="http://schemas.openxmlformats.org/officeDocument/2006/relationships" r:embed="rId1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9715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75BF-49C5-4184-809E-5252FC098B08}">
  <sheetPr>
    <pageSetUpPr fitToPage="1"/>
  </sheetPr>
  <dimension ref="A1:AK120"/>
  <sheetViews>
    <sheetView tabSelected="1" topLeftCell="A35" workbookViewId="0">
      <selection activeCell="X65" sqref="X65"/>
    </sheetView>
  </sheetViews>
  <sheetFormatPr defaultColWidth="9.140625" defaultRowHeight="12.75" x14ac:dyDescent="0.2"/>
  <cols>
    <col min="1" max="1" width="3.7109375" style="1" customWidth="1"/>
    <col min="2" max="3" width="2.5703125" style="1" customWidth="1"/>
    <col min="4" max="4" width="10.5703125" style="1" customWidth="1"/>
    <col min="5" max="5" width="3.5703125" style="1" customWidth="1"/>
    <col min="6" max="6" width="10.5703125" style="1" customWidth="1"/>
    <col min="7" max="7" width="3.5703125" style="1" customWidth="1"/>
    <col min="8" max="8" width="10.5703125" style="1" customWidth="1"/>
    <col min="9" max="9" width="3.5703125" style="1" customWidth="1"/>
    <col min="10" max="10" width="10.5703125" style="1" customWidth="1"/>
    <col min="11" max="11" width="0.85546875" style="1" customWidth="1"/>
    <col min="12" max="12" width="4.28515625" style="1" customWidth="1"/>
    <col min="13" max="13" width="10.5703125" style="1" customWidth="1"/>
    <col min="14" max="15" width="2.140625" style="1" customWidth="1"/>
    <col min="16" max="16" width="10.28515625" style="1" customWidth="1"/>
    <col min="17" max="17" width="2.7109375" style="1" customWidth="1"/>
    <col min="18" max="18" width="10.5703125" style="1" customWidth="1"/>
    <col min="19" max="19" width="12.140625" style="6" customWidth="1"/>
    <col min="20" max="20" width="1.140625" style="1" customWidth="1"/>
    <col min="21" max="21" width="13.5703125" style="1" bestFit="1" customWidth="1"/>
    <col min="22" max="22" width="9.140625" style="1" bestFit="1"/>
    <col min="23" max="29" width="12.28515625" style="1" customWidth="1"/>
    <col min="30" max="30" width="30.85546875" style="1" customWidth="1"/>
    <col min="31" max="32" width="12.28515625" style="1" customWidth="1"/>
    <col min="33" max="33" width="36.7109375" style="1" customWidth="1"/>
    <col min="34" max="35" width="9.28515625" style="1" bestFit="1" customWidth="1"/>
    <col min="36" max="36" width="9.85546875" style="1" bestFit="1" customWidth="1"/>
    <col min="37" max="38" width="10.5703125" style="1" bestFit="1" customWidth="1"/>
    <col min="39" max="39" width="9.7109375" style="1" bestFit="1" customWidth="1"/>
    <col min="40" max="40" width="9.140625" style="1"/>
    <col min="41" max="41" width="10.5703125" style="1" bestFit="1" customWidth="1"/>
    <col min="42" max="42" width="11.5703125" style="1" bestFit="1" customWidth="1"/>
    <col min="43" max="16384" width="9.140625" style="1"/>
  </cols>
  <sheetData>
    <row r="1" spans="1:37" ht="25.5" x14ac:dyDescent="0.35">
      <c r="A1" s="317" t="s">
        <v>99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37" ht="25.5" x14ac:dyDescent="0.35">
      <c r="A2" s="326" t="s">
        <v>100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37" ht="23.25" x14ac:dyDescent="0.35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W3" s="2"/>
    </row>
    <row r="4" spans="1:37" ht="23.25" x14ac:dyDescent="0.35">
      <c r="A4" s="318" t="s">
        <v>98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W4" s="2"/>
    </row>
    <row r="5" spans="1:37" ht="6.75" customHeight="1" thickBot="1" x14ac:dyDescent="0.4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W5" s="2"/>
    </row>
    <row r="6" spans="1:37" s="3" customFormat="1" ht="15" thickBot="1" x14ac:dyDescent="0.25">
      <c r="A6" s="319" t="s">
        <v>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W6" s="4"/>
    </row>
    <row r="7" spans="1:37" s="3" customFormat="1" ht="19.5" thickBot="1" x14ac:dyDescent="0.35">
      <c r="A7" s="302" t="s">
        <v>101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4"/>
      <c r="W7" s="4"/>
    </row>
    <row r="8" spans="1:37" s="3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4"/>
    </row>
    <row r="9" spans="1:37" ht="6.6" customHeight="1" thickBot="1" x14ac:dyDescent="0.25"/>
    <row r="10" spans="1:37" s="8" customFormat="1" ht="12.75" customHeight="1" x14ac:dyDescent="0.2">
      <c r="A10" s="7" t="s">
        <v>1</v>
      </c>
      <c r="B10" s="7" t="s">
        <v>2</v>
      </c>
      <c r="C10" s="7"/>
      <c r="F10" s="322" t="s">
        <v>114</v>
      </c>
      <c r="G10" s="322"/>
      <c r="H10" s="322"/>
      <c r="I10" s="322"/>
      <c r="J10" s="322"/>
      <c r="K10" s="322"/>
      <c r="L10" s="322"/>
      <c r="M10" s="322"/>
      <c r="N10" s="9"/>
      <c r="O10" s="9"/>
      <c r="P10" s="10"/>
      <c r="Q10" s="323" t="s">
        <v>3</v>
      </c>
      <c r="R10" s="324"/>
      <c r="S10" s="324"/>
      <c r="T10" s="324"/>
      <c r="U10" s="325"/>
      <c r="AG10" s="11" t="s">
        <v>4</v>
      </c>
      <c r="AH10" s="8" t="b">
        <f>ISBLANK(M17)</f>
        <v>0</v>
      </c>
      <c r="AI10" s="8" t="b">
        <f>ISNUMBER(M17)</f>
        <v>1</v>
      </c>
      <c r="AJ10" s="8" t="b">
        <f>AND(M17&gt;=0,M17&lt;1)</f>
        <v>1</v>
      </c>
      <c r="AK10" s="12" t="str">
        <f>IF(AH10,"",IF(AI10,IF(AJ10,"","Check Time"),"Incorect format"))</f>
        <v/>
      </c>
    </row>
    <row r="11" spans="1:37" s="8" customFormat="1" ht="12.75" customHeight="1" x14ac:dyDescent="0.2">
      <c r="A11" s="7"/>
      <c r="B11" s="7" t="s">
        <v>102</v>
      </c>
      <c r="C11" s="7"/>
      <c r="F11" s="327" t="s">
        <v>115</v>
      </c>
      <c r="G11" s="327"/>
      <c r="H11" s="327"/>
      <c r="I11" s="327"/>
      <c r="J11" s="327"/>
      <c r="K11" s="327"/>
      <c r="L11" s="327"/>
      <c r="M11" s="327"/>
      <c r="N11" s="9"/>
      <c r="O11" s="9"/>
      <c r="P11" s="10"/>
      <c r="Q11" s="201"/>
      <c r="R11" s="202"/>
      <c r="S11" s="202"/>
      <c r="T11" s="202"/>
      <c r="U11" s="215"/>
      <c r="AG11" s="11"/>
      <c r="AK11" s="12"/>
    </row>
    <row r="12" spans="1:37" s="8" customFormat="1" ht="12.75" customHeight="1" x14ac:dyDescent="0.2">
      <c r="A12" s="7"/>
      <c r="B12" s="7" t="s">
        <v>103</v>
      </c>
      <c r="C12" s="7"/>
      <c r="F12" s="327" t="s">
        <v>116</v>
      </c>
      <c r="G12" s="327"/>
      <c r="H12" s="327"/>
      <c r="I12" s="327"/>
      <c r="J12" s="327"/>
      <c r="K12" s="327"/>
      <c r="L12" s="327"/>
      <c r="M12" s="327"/>
      <c r="N12" s="9"/>
      <c r="O12" s="9"/>
      <c r="P12" s="10"/>
      <c r="Q12" s="201"/>
      <c r="R12" s="202"/>
      <c r="S12" s="202"/>
      <c r="T12" s="202"/>
      <c r="U12" s="215"/>
      <c r="AG12" s="11"/>
      <c r="AK12" s="12"/>
    </row>
    <row r="13" spans="1:37" s="8" customFormat="1" ht="6.6" customHeight="1" x14ac:dyDescent="0.2">
      <c r="A13" s="7"/>
      <c r="B13" s="7"/>
      <c r="C13" s="7"/>
      <c r="F13" s="13"/>
      <c r="G13" s="13"/>
      <c r="H13" s="13"/>
      <c r="I13" s="13"/>
      <c r="J13" s="13"/>
      <c r="K13" s="13"/>
      <c r="L13" s="13"/>
      <c r="M13" s="13"/>
      <c r="Q13" s="14"/>
      <c r="R13" s="15"/>
      <c r="S13" s="16"/>
      <c r="T13" s="17"/>
      <c r="U13" s="18"/>
      <c r="AG13" s="19"/>
      <c r="AK13" s="20"/>
    </row>
    <row r="14" spans="1:37" s="8" customFormat="1" ht="14.25" x14ac:dyDescent="0.2">
      <c r="A14" s="7" t="s">
        <v>5</v>
      </c>
      <c r="B14" s="7" t="s">
        <v>106</v>
      </c>
      <c r="C14" s="7"/>
      <c r="F14" s="322" t="s">
        <v>117</v>
      </c>
      <c r="G14" s="322"/>
      <c r="H14" s="322"/>
      <c r="I14" s="322"/>
      <c r="J14" s="322"/>
      <c r="K14" s="322"/>
      <c r="L14" s="322"/>
      <c r="M14" s="322"/>
      <c r="N14" s="21"/>
      <c r="O14" s="21"/>
      <c r="P14" s="21"/>
      <c r="Q14" s="308" t="s">
        <v>6</v>
      </c>
      <c r="R14" s="309"/>
      <c r="S14" s="309"/>
      <c r="T14" s="16"/>
      <c r="U14" s="192"/>
      <c r="AG14" s="19" t="s">
        <v>7</v>
      </c>
      <c r="AH14" s="8" t="b">
        <f>ISBLANK(H17)</f>
        <v>0</v>
      </c>
      <c r="AI14" s="8" t="b">
        <f>ISNUMBER(H17)</f>
        <v>1</v>
      </c>
      <c r="AJ14" s="8" t="b">
        <f>AND(H17&gt;=0,H17&lt;1)</f>
        <v>1</v>
      </c>
      <c r="AK14" s="12" t="str">
        <f>IF(AH14,"",IF(AI14,IF(AJ14,"","Check Time"),"Incorect format"))</f>
        <v/>
      </c>
    </row>
    <row r="15" spans="1:37" s="8" customFormat="1" ht="12" x14ac:dyDescent="0.2">
      <c r="A15" s="7"/>
      <c r="B15" s="7" t="s">
        <v>107</v>
      </c>
      <c r="C15" s="7"/>
      <c r="F15" s="305" t="s">
        <v>118</v>
      </c>
      <c r="G15" s="305"/>
      <c r="H15" s="305"/>
      <c r="I15" s="305"/>
      <c r="J15" s="305"/>
      <c r="K15" s="305"/>
      <c r="L15" s="305"/>
      <c r="M15" s="305"/>
      <c r="N15" s="21"/>
      <c r="O15" s="21"/>
      <c r="P15" s="21"/>
      <c r="Q15" s="306"/>
      <c r="R15" s="307"/>
      <c r="S15" s="22"/>
      <c r="T15" s="23"/>
      <c r="U15" s="24"/>
    </row>
    <row r="16" spans="1:37" s="8" customFormat="1" ht="12.75" customHeight="1" x14ac:dyDescent="0.2">
      <c r="A16" s="7"/>
      <c r="B16" s="7"/>
      <c r="C16" s="7"/>
      <c r="F16" s="217" t="s">
        <v>8</v>
      </c>
      <c r="G16" s="25"/>
      <c r="H16" s="217" t="s">
        <v>9</v>
      </c>
      <c r="I16" s="25"/>
      <c r="J16" s="328" t="s">
        <v>10</v>
      </c>
      <c r="K16" s="328"/>
      <c r="L16" s="25"/>
      <c r="M16" s="217" t="s">
        <v>11</v>
      </c>
      <c r="N16" s="21"/>
      <c r="O16" s="21"/>
      <c r="P16" s="21"/>
      <c r="Q16" s="308" t="s">
        <v>109</v>
      </c>
      <c r="R16" s="309"/>
      <c r="S16" s="310" t="s">
        <v>120</v>
      </c>
      <c r="T16" s="310"/>
      <c r="U16" s="311"/>
      <c r="AG16" s="26"/>
      <c r="AH16" s="26"/>
      <c r="AI16" s="26" t="s">
        <v>12</v>
      </c>
      <c r="AJ16" s="26" t="s">
        <v>13</v>
      </c>
    </row>
    <row r="17" spans="1:36" s="8" customFormat="1" ht="13.5" customHeight="1" thickBot="1" x14ac:dyDescent="0.25">
      <c r="A17" s="7"/>
      <c r="B17" s="7" t="s">
        <v>108</v>
      </c>
      <c r="C17" s="7"/>
      <c r="F17" s="193">
        <v>43762</v>
      </c>
      <c r="G17" s="27"/>
      <c r="H17" s="194">
        <v>0.58333333333333337</v>
      </c>
      <c r="I17" s="28" t="s">
        <v>4</v>
      </c>
      <c r="J17" s="329">
        <v>43763</v>
      </c>
      <c r="K17" s="329"/>
      <c r="L17" s="29"/>
      <c r="M17" s="194">
        <v>0.83333333333333337</v>
      </c>
      <c r="N17" s="312" t="str">
        <f>+AK14&amp;AK10</f>
        <v/>
      </c>
      <c r="O17" s="312"/>
      <c r="P17" s="313"/>
      <c r="Q17" s="314"/>
      <c r="R17" s="315"/>
      <c r="S17" s="315"/>
      <c r="T17" s="315"/>
      <c r="U17" s="316"/>
      <c r="AG17" s="30">
        <f>24*(-SUM(D17:I17)+SUM(J17:N17))</f>
        <v>30</v>
      </c>
      <c r="AH17" s="26">
        <f>+AG17/24</f>
        <v>1.25</v>
      </c>
      <c r="AI17" s="26">
        <f>+TRUNC(AH17)</f>
        <v>1</v>
      </c>
      <c r="AJ17" s="26">
        <f>24*(AH17-AI17)</f>
        <v>6</v>
      </c>
    </row>
    <row r="18" spans="1:36" ht="3.75" customHeight="1" thickBot="1" x14ac:dyDescent="0.25">
      <c r="A18" s="31"/>
      <c r="B18" s="31"/>
      <c r="C18" s="31"/>
      <c r="G18" s="32"/>
    </row>
    <row r="19" spans="1:36" ht="14.45" hidden="1" customHeight="1" x14ac:dyDescent="0.25">
      <c r="A19" s="291" t="s">
        <v>14</v>
      </c>
      <c r="B19" s="292"/>
      <c r="C19" s="292"/>
      <c r="D19" s="292"/>
      <c r="E19" s="292"/>
      <c r="F19" s="292"/>
      <c r="G19" s="293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4"/>
    </row>
    <row r="20" spans="1:36" ht="19.5" thickBot="1" x14ac:dyDescent="0.35">
      <c r="A20" s="302" t="s">
        <v>104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</row>
    <row r="21" spans="1:36" s="33" customFormat="1" ht="16.5" thickBot="1" x14ac:dyDescent="0.3">
      <c r="A21" s="33" t="s">
        <v>15</v>
      </c>
      <c r="B21" s="33" t="s">
        <v>16</v>
      </c>
      <c r="AH21" s="33" t="s">
        <v>17</v>
      </c>
    </row>
    <row r="22" spans="1:36" s="34" customFormat="1" ht="16.5" thickBot="1" x14ac:dyDescent="0.3">
      <c r="B22" s="213">
        <v>1</v>
      </c>
      <c r="C22" s="35" t="s">
        <v>18</v>
      </c>
      <c r="D22" s="36"/>
      <c r="E22" s="37"/>
      <c r="F22" s="37"/>
      <c r="G22" s="37"/>
      <c r="H22" s="295" t="s">
        <v>17</v>
      </c>
      <c r="I22" s="296"/>
      <c r="J22" s="37"/>
      <c r="K22" s="37"/>
      <c r="L22" s="153" t="s">
        <v>19</v>
      </c>
      <c r="M22" s="37"/>
      <c r="N22" s="37"/>
      <c r="O22" s="37"/>
      <c r="P22" s="37"/>
      <c r="Q22" s="37"/>
      <c r="R22" s="37"/>
      <c r="S22" s="37"/>
      <c r="T22" s="36"/>
      <c r="U22" s="38"/>
      <c r="W22" s="33"/>
      <c r="X22" s="33"/>
      <c r="Y22" s="33"/>
      <c r="Z22" s="33"/>
      <c r="AA22" s="33"/>
      <c r="AB22" s="33"/>
      <c r="AC22" s="39"/>
      <c r="AH22" s="34" t="s">
        <v>20</v>
      </c>
    </row>
    <row r="23" spans="1:36" s="33" customFormat="1" ht="3.75" customHeight="1" thickBot="1" x14ac:dyDescent="0.3">
      <c r="B23" s="21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36" s="31" customFormat="1" ht="16.5" thickBot="1" x14ac:dyDescent="0.3">
      <c r="B24" s="213">
        <v>2</v>
      </c>
      <c r="C24" s="35" t="s">
        <v>21</v>
      </c>
      <c r="D24" s="36"/>
      <c r="E24" s="37"/>
      <c r="F24" s="37"/>
      <c r="G24" s="37"/>
      <c r="H24" s="295" t="s">
        <v>20</v>
      </c>
      <c r="I24" s="29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6"/>
      <c r="U24" s="38"/>
      <c r="W24" s="40"/>
      <c r="X24" s="40"/>
      <c r="Y24" s="40"/>
      <c r="Z24" s="40"/>
      <c r="AA24" s="40"/>
      <c r="AB24" s="40"/>
      <c r="AC24" s="41"/>
    </row>
    <row r="25" spans="1:36" s="33" customFormat="1" ht="3.75" customHeight="1" x14ac:dyDescent="0.25">
      <c r="B25" s="21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36" s="33" customFormat="1" ht="15.75" customHeight="1" x14ac:dyDescent="0.25">
      <c r="B26" s="213">
        <v>3</v>
      </c>
      <c r="C26" s="297" t="s">
        <v>22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</row>
    <row r="27" spans="1:36" s="33" customFormat="1" ht="15.75" x14ac:dyDescent="0.25"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</row>
    <row r="28" spans="1:36" s="33" customFormat="1" ht="15.75" x14ac:dyDescent="0.25"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</row>
    <row r="29" spans="1:36" s="34" customFormat="1" ht="15.75" x14ac:dyDescent="0.25">
      <c r="B29" s="42"/>
      <c r="C29" s="43" t="s">
        <v>23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</row>
    <row r="30" spans="1:36" s="31" customFormat="1" ht="15.75" thickBot="1" x14ac:dyDescent="0.3">
      <c r="C30" s="45" t="s">
        <v>24</v>
      </c>
      <c r="E30" s="45"/>
    </row>
    <row r="31" spans="1:36" s="31" customFormat="1" ht="14.25" x14ac:dyDescent="0.2">
      <c r="D31" s="298" t="s">
        <v>25</v>
      </c>
      <c r="E31" s="299"/>
      <c r="F31" s="299"/>
      <c r="G31" s="300"/>
      <c r="H31" s="299" t="s">
        <v>26</v>
      </c>
      <c r="I31" s="299"/>
      <c r="J31" s="299" t="s">
        <v>27</v>
      </c>
      <c r="K31" s="299"/>
      <c r="L31" s="299"/>
      <c r="M31" s="299" t="s">
        <v>28</v>
      </c>
      <c r="N31" s="301"/>
      <c r="O31" s="46"/>
      <c r="P31" s="46"/>
      <c r="Q31" s="298" t="s">
        <v>12</v>
      </c>
      <c r="R31" s="301"/>
      <c r="S31" s="197" t="s">
        <v>29</v>
      </c>
      <c r="U31" s="47" t="s">
        <v>30</v>
      </c>
    </row>
    <row r="32" spans="1:36" s="31" customFormat="1" ht="14.25" x14ac:dyDescent="0.2">
      <c r="C32" s="48">
        <v>1</v>
      </c>
      <c r="D32" s="280">
        <f>IF(AI17&gt;=1,F17,"")</f>
        <v>43762</v>
      </c>
      <c r="E32" s="281"/>
      <c r="F32" s="281"/>
      <c r="G32" s="282"/>
      <c r="H32" s="283">
        <f>IF($AI$17&gt;=1,H17,"")</f>
        <v>0.58333333333333337</v>
      </c>
      <c r="I32" s="284"/>
      <c r="J32" s="281">
        <f>IF($AI$17&gt;=1,D32+1,"")</f>
        <v>43763</v>
      </c>
      <c r="K32" s="284"/>
      <c r="L32" s="284"/>
      <c r="M32" s="283">
        <f>IF(AI17&gt;=1,H32,"")</f>
        <v>0.58333333333333337</v>
      </c>
      <c r="N32" s="285"/>
      <c r="O32" s="49"/>
      <c r="P32" s="49"/>
      <c r="Q32" s="286">
        <f>+IF($AI$17&gt;=1,1,0)</f>
        <v>1</v>
      </c>
      <c r="R32" s="287"/>
      <c r="S32" s="198">
        <v>30</v>
      </c>
      <c r="U32" s="50">
        <f t="shared" ref="U32:U38" si="0">IF(Q32=1,(S32),(0))</f>
        <v>30</v>
      </c>
    </row>
    <row r="33" spans="3:37" s="31" customFormat="1" ht="14.25" x14ac:dyDescent="0.2">
      <c r="C33" s="48">
        <v>2</v>
      </c>
      <c r="D33" s="280" t="str">
        <f>IF($AI$17&gt;=2,D32+1,"")</f>
        <v/>
      </c>
      <c r="E33" s="281"/>
      <c r="F33" s="281"/>
      <c r="G33" s="282"/>
      <c r="H33" s="283" t="str">
        <f>IF($AI$17&gt;=2,H32,"")</f>
        <v/>
      </c>
      <c r="I33" s="284"/>
      <c r="J33" s="281" t="str">
        <f>IF($AI$17&gt;=2,+J32+1,"")</f>
        <v/>
      </c>
      <c r="K33" s="284"/>
      <c r="L33" s="284"/>
      <c r="M33" s="283" t="str">
        <f>IF(AI17&gt;=2,M32,"")</f>
        <v/>
      </c>
      <c r="N33" s="285"/>
      <c r="O33" s="49"/>
      <c r="P33" s="49"/>
      <c r="Q33" s="286">
        <f>+IF($AI$17&gt;=2,1,0)</f>
        <v>0</v>
      </c>
      <c r="R33" s="287"/>
      <c r="S33" s="198">
        <v>30</v>
      </c>
      <c r="U33" s="50">
        <f t="shared" si="0"/>
        <v>0</v>
      </c>
    </row>
    <row r="34" spans="3:37" s="31" customFormat="1" ht="14.25" x14ac:dyDescent="0.2">
      <c r="C34" s="48">
        <v>3</v>
      </c>
      <c r="D34" s="280" t="str">
        <f>IF($AI$17&gt;=3,D33+1,"")</f>
        <v/>
      </c>
      <c r="E34" s="281"/>
      <c r="F34" s="281"/>
      <c r="G34" s="282"/>
      <c r="H34" s="283" t="str">
        <f>IF($AI$17&gt;=3,H33,"")</f>
        <v/>
      </c>
      <c r="I34" s="284"/>
      <c r="J34" s="281" t="str">
        <f>IF($AI$17&gt;=3,+J33+1,"")</f>
        <v/>
      </c>
      <c r="K34" s="284"/>
      <c r="L34" s="284"/>
      <c r="M34" s="283" t="str">
        <f>IF(AI17&gt;=3,H34,"")</f>
        <v/>
      </c>
      <c r="N34" s="285"/>
      <c r="O34" s="49"/>
      <c r="P34" s="49"/>
      <c r="Q34" s="286">
        <f>+IF($AI$17&gt;=3,1,0)</f>
        <v>0</v>
      </c>
      <c r="R34" s="287"/>
      <c r="S34" s="198">
        <v>30</v>
      </c>
      <c r="U34" s="50">
        <f t="shared" si="0"/>
        <v>0</v>
      </c>
    </row>
    <row r="35" spans="3:37" s="31" customFormat="1" ht="14.25" x14ac:dyDescent="0.2">
      <c r="C35" s="48">
        <v>4</v>
      </c>
      <c r="D35" s="280" t="str">
        <f>IF($AI$17&gt;=4,D34+1,"")</f>
        <v/>
      </c>
      <c r="E35" s="281"/>
      <c r="F35" s="281"/>
      <c r="G35" s="282"/>
      <c r="H35" s="283" t="str">
        <f>IF($AI$17&gt;=4,H34,"")</f>
        <v/>
      </c>
      <c r="I35" s="284"/>
      <c r="J35" s="281" t="str">
        <f>IF($AI$17&gt;=4,+J34+1,"")</f>
        <v/>
      </c>
      <c r="K35" s="284"/>
      <c r="L35" s="284"/>
      <c r="M35" s="283" t="str">
        <f>IF(AI17&gt;=4,H35,"")</f>
        <v/>
      </c>
      <c r="N35" s="285"/>
      <c r="O35" s="49"/>
      <c r="P35" s="49"/>
      <c r="Q35" s="286">
        <f>+IF($AI$17&gt;=4,1,0)</f>
        <v>0</v>
      </c>
      <c r="R35" s="287"/>
      <c r="S35" s="198">
        <v>30</v>
      </c>
      <c r="U35" s="50">
        <f t="shared" si="0"/>
        <v>0</v>
      </c>
      <c r="AB35" s="51"/>
    </row>
    <row r="36" spans="3:37" s="31" customFormat="1" ht="14.25" x14ac:dyDescent="0.2">
      <c r="C36" s="48">
        <v>5</v>
      </c>
      <c r="D36" s="280" t="str">
        <f>IF($AI$17&gt;=5,D35+1,"")</f>
        <v/>
      </c>
      <c r="E36" s="281"/>
      <c r="F36" s="281"/>
      <c r="G36" s="282"/>
      <c r="H36" s="283" t="str">
        <f>IF($AI$17&gt;=5,H35,"")</f>
        <v/>
      </c>
      <c r="I36" s="284"/>
      <c r="J36" s="281" t="str">
        <f>IF($AI$17&gt;=5,+J35+1,"")</f>
        <v/>
      </c>
      <c r="K36" s="284"/>
      <c r="L36" s="284"/>
      <c r="M36" s="283" t="str">
        <f>IF(AI17&gt;=5,H36,"")</f>
        <v/>
      </c>
      <c r="N36" s="285"/>
      <c r="O36" s="49"/>
      <c r="P36" s="49"/>
      <c r="Q36" s="286">
        <f>+IF($AI$17&gt;=5,1,0)</f>
        <v>0</v>
      </c>
      <c r="R36" s="287"/>
      <c r="S36" s="198">
        <v>30</v>
      </c>
      <c r="U36" s="50">
        <f t="shared" si="0"/>
        <v>0</v>
      </c>
      <c r="AB36" s="51"/>
      <c r="AC36" s="52"/>
    </row>
    <row r="37" spans="3:37" s="31" customFormat="1" ht="14.25" x14ac:dyDescent="0.2">
      <c r="C37" s="48">
        <v>6</v>
      </c>
      <c r="D37" s="280" t="str">
        <f>IF($AI$17&gt;=6,D36+1,"")</f>
        <v/>
      </c>
      <c r="E37" s="281"/>
      <c r="F37" s="281"/>
      <c r="G37" s="282"/>
      <c r="H37" s="283" t="str">
        <f>IF($AI$17&gt;=6,H36,"")</f>
        <v/>
      </c>
      <c r="I37" s="284"/>
      <c r="J37" s="281" t="str">
        <f>IF($AI$17&gt;=6,+J36+1,"")</f>
        <v/>
      </c>
      <c r="K37" s="284"/>
      <c r="L37" s="284"/>
      <c r="M37" s="283" t="str">
        <f>IF(AI17&gt;=6,H37,"")</f>
        <v/>
      </c>
      <c r="N37" s="285"/>
      <c r="O37" s="49"/>
      <c r="P37" s="49"/>
      <c r="Q37" s="286">
        <f>+IF($AI$17&gt;=6,1,0)</f>
        <v>0</v>
      </c>
      <c r="R37" s="287"/>
      <c r="S37" s="198">
        <v>30</v>
      </c>
      <c r="U37" s="50">
        <f t="shared" si="0"/>
        <v>0</v>
      </c>
      <c r="AB37" s="51"/>
      <c r="AC37" s="40"/>
    </row>
    <row r="38" spans="3:37" s="31" customFormat="1" ht="15" thickBot="1" x14ac:dyDescent="0.25">
      <c r="C38" s="48">
        <v>7</v>
      </c>
      <c r="D38" s="280" t="str">
        <f>IF($AI$17&gt;=7,D37+1,"")</f>
        <v/>
      </c>
      <c r="E38" s="281"/>
      <c r="F38" s="281"/>
      <c r="G38" s="282"/>
      <c r="H38" s="283" t="str">
        <f>IF($AI$17&gt;=7,H37,"")</f>
        <v/>
      </c>
      <c r="I38" s="284"/>
      <c r="J38" s="281" t="str">
        <f>IF($AI$17&gt;=7,+J37+1,"")</f>
        <v/>
      </c>
      <c r="K38" s="284"/>
      <c r="L38" s="284"/>
      <c r="M38" s="283" t="str">
        <f>IF(AI17&gt;=7,H38,"")</f>
        <v/>
      </c>
      <c r="N38" s="285"/>
      <c r="O38" s="49"/>
      <c r="P38" s="49"/>
      <c r="Q38" s="286">
        <f>+IF($AI$17&gt;=7,1,0)</f>
        <v>0</v>
      </c>
      <c r="R38" s="287"/>
      <c r="S38" s="199">
        <v>30</v>
      </c>
      <c r="U38" s="53">
        <f t="shared" si="0"/>
        <v>0</v>
      </c>
      <c r="AB38" s="51"/>
    </row>
    <row r="39" spans="3:37" s="31" customFormat="1" ht="15" hidden="1" customHeight="1" x14ac:dyDescent="0.25">
      <c r="C39" s="45" t="s">
        <v>31</v>
      </c>
      <c r="E39" s="45"/>
      <c r="F39" s="54"/>
      <c r="G39" s="55"/>
      <c r="H39" s="54"/>
      <c r="I39" s="40"/>
      <c r="J39" s="56"/>
      <c r="K39" s="56"/>
      <c r="M39" s="57"/>
      <c r="N39" s="57"/>
      <c r="O39" s="57"/>
      <c r="P39" s="57"/>
      <c r="Q39" s="57"/>
      <c r="S39" s="58"/>
      <c r="U39" s="59">
        <f>SUM(U32:U38)</f>
        <v>30</v>
      </c>
      <c r="AB39" s="40"/>
    </row>
    <row r="40" spans="3:37" s="31" customFormat="1" ht="15" hidden="1" customHeight="1" x14ac:dyDescent="0.25">
      <c r="C40" s="60"/>
      <c r="E40" s="288" t="s">
        <v>32</v>
      </c>
      <c r="F40" s="289"/>
      <c r="G40" s="289"/>
      <c r="H40" s="289"/>
      <c r="I40" s="289"/>
      <c r="J40" s="290"/>
      <c r="K40" s="61"/>
      <c r="M40" s="58"/>
      <c r="AF40" s="273"/>
      <c r="AG40" s="274"/>
      <c r="AH40" s="274"/>
      <c r="AI40" s="274"/>
      <c r="AJ40" s="274"/>
      <c r="AK40" s="275"/>
    </row>
    <row r="41" spans="3:37" s="40" customFormat="1" ht="15" hidden="1" customHeight="1" x14ac:dyDescent="0.2">
      <c r="C41" s="31"/>
      <c r="E41" s="276" t="s">
        <v>33</v>
      </c>
      <c r="F41" s="277"/>
      <c r="G41" s="276" t="s">
        <v>34</v>
      </c>
      <c r="H41" s="277"/>
      <c r="I41" s="276" t="s">
        <v>35</v>
      </c>
      <c r="J41" s="277"/>
      <c r="K41" s="62"/>
      <c r="L41" s="278" t="s">
        <v>36</v>
      </c>
      <c r="M41" s="279"/>
      <c r="P41" s="47" t="s">
        <v>37</v>
      </c>
      <c r="AF41" s="276"/>
      <c r="AG41" s="277"/>
      <c r="AH41" s="276"/>
      <c r="AI41" s="277"/>
      <c r="AJ41" s="276"/>
      <c r="AK41" s="277"/>
    </row>
    <row r="42" spans="3:37" s="40" customFormat="1" ht="15" hidden="1" customHeight="1" x14ac:dyDescent="0.25">
      <c r="C42" s="269" t="s">
        <v>38</v>
      </c>
      <c r="D42" s="270"/>
      <c r="E42" s="63"/>
      <c r="F42" s="64"/>
      <c r="G42" s="65"/>
      <c r="H42" s="66"/>
      <c r="I42" s="65"/>
      <c r="J42" s="66"/>
      <c r="K42" s="67"/>
      <c r="L42" s="271">
        <f>F42+H42+J42</f>
        <v>0</v>
      </c>
      <c r="M42" s="272"/>
      <c r="P42" s="50">
        <f>IF(L42 &lt;=U32,L42,U32)</f>
        <v>0</v>
      </c>
      <c r="AF42" s="65"/>
      <c r="AG42" s="66"/>
      <c r="AH42" s="68"/>
      <c r="AI42" s="66"/>
      <c r="AJ42" s="68"/>
      <c r="AK42" s="66"/>
    </row>
    <row r="43" spans="3:37" s="40" customFormat="1" ht="15" hidden="1" customHeight="1" x14ac:dyDescent="0.25">
      <c r="C43" s="269" t="s">
        <v>39</v>
      </c>
      <c r="D43" s="270"/>
      <c r="E43" s="63"/>
      <c r="F43" s="64"/>
      <c r="G43" s="65"/>
      <c r="H43" s="66"/>
      <c r="I43" s="65"/>
      <c r="J43" s="66"/>
      <c r="K43" s="67"/>
      <c r="L43" s="271">
        <f>F43+H43+J43</f>
        <v>0</v>
      </c>
      <c r="M43" s="272"/>
      <c r="P43" s="50">
        <f>IF(L43 &lt;=U33,L43,U33)</f>
        <v>0</v>
      </c>
      <c r="AF43" s="65"/>
      <c r="AG43" s="66"/>
      <c r="AH43" s="68"/>
      <c r="AI43" s="66"/>
      <c r="AJ43" s="68"/>
      <c r="AK43" s="66"/>
    </row>
    <row r="44" spans="3:37" s="40" customFormat="1" ht="15" hidden="1" customHeight="1" x14ac:dyDescent="0.25">
      <c r="C44" s="269" t="s">
        <v>40</v>
      </c>
      <c r="D44" s="270"/>
      <c r="E44" s="63"/>
      <c r="F44" s="64"/>
      <c r="G44" s="65"/>
      <c r="H44" s="66"/>
      <c r="I44" s="65"/>
      <c r="J44" s="66"/>
      <c r="K44" s="67"/>
      <c r="L44" s="271">
        <f t="shared" ref="L44:L48" si="1">F44+H44+J44</f>
        <v>0</v>
      </c>
      <c r="M44" s="272"/>
      <c r="P44" s="50">
        <f t="shared" ref="P44:P48" si="2">IF(L44 &lt;=U34,L44,U34)</f>
        <v>0</v>
      </c>
      <c r="AF44" s="65"/>
      <c r="AG44" s="66"/>
      <c r="AH44" s="68"/>
      <c r="AI44" s="66"/>
      <c r="AJ44" s="68"/>
      <c r="AK44" s="66"/>
    </row>
    <row r="45" spans="3:37" s="40" customFormat="1" ht="15" hidden="1" customHeight="1" x14ac:dyDescent="0.25">
      <c r="C45" s="269" t="s">
        <v>41</v>
      </c>
      <c r="D45" s="270"/>
      <c r="E45" s="63"/>
      <c r="F45" s="64"/>
      <c r="G45" s="65"/>
      <c r="H45" s="66"/>
      <c r="I45" s="65"/>
      <c r="J45" s="66"/>
      <c r="K45" s="67"/>
      <c r="L45" s="271">
        <f t="shared" si="1"/>
        <v>0</v>
      </c>
      <c r="M45" s="272"/>
      <c r="P45" s="50">
        <f t="shared" si="2"/>
        <v>0</v>
      </c>
      <c r="AF45" s="65"/>
      <c r="AG45" s="66"/>
      <c r="AH45" s="68"/>
      <c r="AI45" s="66"/>
      <c r="AJ45" s="68"/>
      <c r="AK45" s="66"/>
    </row>
    <row r="46" spans="3:37" s="40" customFormat="1" ht="15" hidden="1" customHeight="1" x14ac:dyDescent="0.25">
      <c r="C46" s="269" t="s">
        <v>42</v>
      </c>
      <c r="D46" s="270"/>
      <c r="E46" s="63"/>
      <c r="F46" s="64"/>
      <c r="G46" s="65"/>
      <c r="H46" s="66"/>
      <c r="I46" s="65"/>
      <c r="J46" s="66"/>
      <c r="K46" s="67"/>
      <c r="L46" s="271">
        <f t="shared" si="1"/>
        <v>0</v>
      </c>
      <c r="M46" s="272"/>
      <c r="P46" s="50">
        <f>IF(L46 &lt;=U36,L46,U36)</f>
        <v>0</v>
      </c>
      <c r="AF46" s="69"/>
      <c r="AG46" s="66"/>
      <c r="AH46" s="68"/>
      <c r="AI46" s="66"/>
      <c r="AJ46" s="68"/>
      <c r="AK46" s="66"/>
    </row>
    <row r="47" spans="3:37" s="40" customFormat="1" ht="15" hidden="1" customHeight="1" x14ac:dyDescent="0.25">
      <c r="C47" s="269" t="s">
        <v>43</v>
      </c>
      <c r="D47" s="270"/>
      <c r="E47" s="63"/>
      <c r="F47" s="64"/>
      <c r="G47" s="65"/>
      <c r="H47" s="66"/>
      <c r="I47" s="65"/>
      <c r="J47" s="66"/>
      <c r="K47" s="67"/>
      <c r="L47" s="271">
        <f t="shared" si="1"/>
        <v>0</v>
      </c>
      <c r="M47" s="272"/>
      <c r="P47" s="50">
        <f t="shared" si="2"/>
        <v>0</v>
      </c>
      <c r="AF47" s="65"/>
      <c r="AG47" s="66"/>
      <c r="AH47" s="68"/>
      <c r="AI47" s="66"/>
      <c r="AJ47" s="68"/>
      <c r="AK47" s="66"/>
    </row>
    <row r="48" spans="3:37" s="40" customFormat="1" ht="15" hidden="1" customHeight="1" x14ac:dyDescent="0.25">
      <c r="C48" s="256" t="s">
        <v>44</v>
      </c>
      <c r="D48" s="257"/>
      <c r="E48" s="70"/>
      <c r="F48" s="71"/>
      <c r="G48" s="72"/>
      <c r="H48" s="73"/>
      <c r="I48" s="72"/>
      <c r="J48" s="73"/>
      <c r="K48" s="74"/>
      <c r="L48" s="258">
        <f t="shared" si="1"/>
        <v>0</v>
      </c>
      <c r="M48" s="259"/>
      <c r="P48" s="50">
        <f t="shared" si="2"/>
        <v>0</v>
      </c>
      <c r="AF48" s="72"/>
      <c r="AG48" s="73"/>
      <c r="AH48" s="75"/>
      <c r="AI48" s="73"/>
      <c r="AJ48" s="75"/>
      <c r="AK48" s="73"/>
    </row>
    <row r="49" spans="1:37" s="40" customFormat="1" ht="15" hidden="1" customHeight="1" x14ac:dyDescent="0.2">
      <c r="C49" s="76" t="s">
        <v>45</v>
      </c>
      <c r="D49" s="77"/>
      <c r="E49" s="78"/>
      <c r="F49" s="79"/>
      <c r="G49" s="79"/>
      <c r="H49" s="80"/>
      <c r="I49" s="260">
        <f>SUM(F42:F48)+SUM(H42:H48)+SUM(J42:J48)</f>
        <v>0</v>
      </c>
      <c r="J49" s="261"/>
      <c r="L49" s="262">
        <f>SUM(M42:M48)</f>
        <v>0</v>
      </c>
      <c r="M49" s="263"/>
      <c r="P49" s="81">
        <f>SUM(P42:P48)</f>
        <v>0</v>
      </c>
      <c r="V49" s="58">
        <f>I49+AJ49</f>
        <v>0</v>
      </c>
      <c r="W49" s="58"/>
      <c r="X49" s="58"/>
      <c r="Y49" s="58"/>
      <c r="Z49" s="58"/>
      <c r="AA49" s="58"/>
      <c r="AB49" s="58"/>
      <c r="AC49" s="58"/>
      <c r="AD49" s="58"/>
      <c r="AE49" s="58"/>
      <c r="AF49" s="82"/>
      <c r="AG49" s="80"/>
      <c r="AH49" s="80"/>
      <c r="AI49" s="80"/>
      <c r="AJ49" s="264"/>
      <c r="AK49" s="265"/>
    </row>
    <row r="50" spans="1:37" s="31" customFormat="1" ht="3.75" customHeight="1" x14ac:dyDescent="0.2">
      <c r="S50" s="59"/>
      <c r="AC50" s="40"/>
    </row>
    <row r="51" spans="1:37" s="31" customFormat="1" ht="15" x14ac:dyDescent="0.25">
      <c r="C51" s="45" t="s">
        <v>46</v>
      </c>
      <c r="G51" s="15"/>
      <c r="H51" s="266" t="s">
        <v>47</v>
      </c>
      <c r="I51" s="267"/>
      <c r="J51" s="266" t="s">
        <v>26</v>
      </c>
      <c r="K51" s="268"/>
      <c r="L51" s="267"/>
      <c r="M51" s="266" t="s">
        <v>28</v>
      </c>
      <c r="N51" s="267"/>
      <c r="O51" s="83"/>
      <c r="P51" s="83"/>
      <c r="Q51" s="84"/>
      <c r="R51" s="85" t="s">
        <v>13</v>
      </c>
      <c r="S51" s="86" t="s">
        <v>29</v>
      </c>
      <c r="U51" s="87" t="s">
        <v>37</v>
      </c>
      <c r="W51" s="58"/>
      <c r="X51" s="58"/>
      <c r="Y51" s="58"/>
      <c r="Z51" s="58"/>
      <c r="AA51" s="58"/>
      <c r="AB51" s="58"/>
      <c r="AC51" s="88"/>
      <c r="AH51" s="59"/>
    </row>
    <row r="52" spans="1:37" s="31" customFormat="1" ht="14.25" x14ac:dyDescent="0.2">
      <c r="D52" s="244" t="s">
        <v>48</v>
      </c>
      <c r="E52" s="244"/>
      <c r="F52" s="244"/>
      <c r="G52" s="244"/>
      <c r="H52" s="245" t="str">
        <f>IF(AND(AJ17&gt;0,$AJ$17&lt;2),$J$17,"")</f>
        <v/>
      </c>
      <c r="I52" s="246"/>
      <c r="J52" s="247" t="str">
        <f>IF(AND(AJ17&gt;0,$AJ$17&lt;2),$H$17,"")</f>
        <v/>
      </c>
      <c r="K52" s="248"/>
      <c r="L52" s="249"/>
      <c r="M52" s="247" t="str">
        <f>IF(AND(AJ17&gt;0,$AJ$17&lt;2),$M$17,"")</f>
        <v/>
      </c>
      <c r="N52" s="249"/>
      <c r="O52" s="83"/>
      <c r="P52" s="83"/>
      <c r="Q52" s="84"/>
      <c r="R52" s="89">
        <f>IF($AJ$17&lt;2,$AJ$17,0)</f>
        <v>0</v>
      </c>
      <c r="S52" s="90">
        <v>0</v>
      </c>
      <c r="U52" s="91">
        <f>IF(R52&gt;0,S52,0)</f>
        <v>0</v>
      </c>
      <c r="AC52" s="41"/>
      <c r="AH52" s="59"/>
    </row>
    <row r="53" spans="1:37" s="31" customFormat="1" ht="15" customHeight="1" x14ac:dyDescent="0.2">
      <c r="D53" s="244" t="s">
        <v>49</v>
      </c>
      <c r="E53" s="244"/>
      <c r="F53" s="244"/>
      <c r="G53" s="244"/>
      <c r="H53" s="245" t="str">
        <f>IF(AND($AJ$17&gt;=2,$AJ$17&lt;6),$J$17,"")</f>
        <v/>
      </c>
      <c r="I53" s="246"/>
      <c r="J53" s="247" t="str">
        <f>IF(AND($AJ$17&gt;=2,$AJ$17&lt;6),$H$17,"")</f>
        <v/>
      </c>
      <c r="K53" s="248"/>
      <c r="L53" s="249"/>
      <c r="M53" s="247" t="str">
        <f>IF(AND($AJ$17&gt;=2,$AJ$17&lt;6),$M$17,"")</f>
        <v/>
      </c>
      <c r="N53" s="249"/>
      <c r="O53" s="83"/>
      <c r="P53" s="83"/>
      <c r="Q53" s="84"/>
      <c r="R53" s="89">
        <f>IF(AND($AJ$17&gt;=2,AJ17&lt;6),$AJ$17,0)</f>
        <v>0</v>
      </c>
      <c r="S53" s="90">
        <v>12</v>
      </c>
      <c r="U53" s="91">
        <f>IF(R53&gt;0,S53,0)</f>
        <v>0</v>
      </c>
      <c r="AC53" s="41"/>
      <c r="AH53" s="59"/>
    </row>
    <row r="54" spans="1:37" s="31" customFormat="1" ht="14.25" x14ac:dyDescent="0.2">
      <c r="D54" s="244" t="s">
        <v>50</v>
      </c>
      <c r="E54" s="244"/>
      <c r="F54" s="244"/>
      <c r="G54" s="244"/>
      <c r="H54" s="245">
        <f>IF(AND($AJ$17&gt;=6,$AJ$17&lt;12),$J$17,"")</f>
        <v>43763</v>
      </c>
      <c r="I54" s="246"/>
      <c r="J54" s="247">
        <f>IF(AND($AJ$17&gt;=6,$AJ$17&lt;12),$H$17,"")</f>
        <v>0.58333333333333337</v>
      </c>
      <c r="K54" s="248"/>
      <c r="L54" s="249"/>
      <c r="M54" s="247">
        <f>IF(AND($AJ$17&gt;=6,$AJ$17&lt;12),$M$17,"")</f>
        <v>0.83333333333333337</v>
      </c>
      <c r="N54" s="249"/>
      <c r="O54" s="83"/>
      <c r="P54" s="83"/>
      <c r="Q54" s="84"/>
      <c r="R54" s="89">
        <f>IF(AND($AJ$17&gt;=6,AJ17&lt;12),$AJ$17,0)</f>
        <v>6</v>
      </c>
      <c r="S54" s="90">
        <v>20</v>
      </c>
      <c r="U54" s="91">
        <f>IF(R54&gt;0,S54,0)</f>
        <v>20</v>
      </c>
      <c r="AC54" s="92"/>
    </row>
    <row r="55" spans="1:37" s="31" customFormat="1" ht="15" thickBot="1" x14ac:dyDescent="0.25">
      <c r="D55" s="250" t="s">
        <v>51</v>
      </c>
      <c r="E55" s="250"/>
      <c r="F55" s="250"/>
      <c r="G55" s="250"/>
      <c r="H55" s="251" t="str">
        <f>IF($AJ$17&gt;=12,$J$17,"")</f>
        <v/>
      </c>
      <c r="I55" s="252"/>
      <c r="J55" s="253" t="str">
        <f>IF($AJ$17&gt;=12,$H$17,"")</f>
        <v/>
      </c>
      <c r="K55" s="254"/>
      <c r="L55" s="255"/>
      <c r="M55" s="253" t="str">
        <f>IF($AJ$17&gt;=12,$M$17,"")</f>
        <v/>
      </c>
      <c r="N55" s="255"/>
      <c r="O55" s="93"/>
      <c r="P55" s="93"/>
      <c r="Q55" s="94"/>
      <c r="R55" s="95">
        <f>IF($AJ$17&gt;=12,$AJ$17,0)</f>
        <v>0</v>
      </c>
      <c r="S55" s="96">
        <v>30</v>
      </c>
      <c r="U55" s="91">
        <f>IF(R55&gt;0,S55,0)</f>
        <v>0</v>
      </c>
      <c r="V55" s="59"/>
      <c r="AC55" s="92"/>
      <c r="AD55" s="59"/>
      <c r="AE55" s="59"/>
      <c r="AF55" s="59"/>
    </row>
    <row r="56" spans="1:37" s="31" customFormat="1" ht="15.75" hidden="1" thickBot="1" x14ac:dyDescent="0.3">
      <c r="D56" s="97" t="s">
        <v>52</v>
      </c>
      <c r="E56" s="98"/>
      <c r="F56" s="99"/>
      <c r="G56" s="99"/>
      <c r="H56" s="235">
        <v>0</v>
      </c>
      <c r="I56" s="236"/>
      <c r="J56" s="237">
        <v>0</v>
      </c>
      <c r="K56" s="238"/>
      <c r="L56" s="238"/>
      <c r="M56" s="237">
        <v>0</v>
      </c>
      <c r="N56" s="239"/>
      <c r="O56" s="100"/>
      <c r="P56" s="237">
        <v>0</v>
      </c>
      <c r="Q56" s="239"/>
      <c r="R56" s="101">
        <v>0</v>
      </c>
      <c r="S56" s="101">
        <v>0</v>
      </c>
      <c r="T56" s="102"/>
      <c r="U56" s="103">
        <f>H56+J56+M56+R56+S56+P56</f>
        <v>0</v>
      </c>
      <c r="AC56" s="92"/>
    </row>
    <row r="57" spans="1:37" s="31" customFormat="1" ht="15.75" thickBot="1" x14ac:dyDescent="0.3">
      <c r="D57" s="240" t="s">
        <v>53</v>
      </c>
      <c r="E57" s="241"/>
      <c r="F57" s="241"/>
      <c r="G57" s="241"/>
      <c r="H57" s="241"/>
      <c r="I57" s="241"/>
      <c r="J57" s="241"/>
      <c r="K57" s="241"/>
      <c r="L57" s="241"/>
      <c r="M57" s="242"/>
      <c r="N57" s="243"/>
      <c r="O57" s="243"/>
      <c r="P57" s="243"/>
      <c r="Q57" s="243"/>
      <c r="R57" s="243"/>
      <c r="S57" s="104"/>
      <c r="T57" s="105"/>
      <c r="U57" s="106">
        <f>SUM(U52:U56)</f>
        <v>20</v>
      </c>
      <c r="V57" s="59"/>
      <c r="W57" s="59"/>
      <c r="X57" s="59"/>
      <c r="Y57" s="59"/>
      <c r="Z57" s="59"/>
      <c r="AA57" s="59"/>
      <c r="AB57" s="59"/>
      <c r="AC57" s="107"/>
      <c r="AD57" s="59"/>
      <c r="AE57" s="59"/>
      <c r="AF57" s="59"/>
    </row>
    <row r="58" spans="1:37" s="31" customFormat="1" ht="3.75" customHeight="1" thickBot="1" x14ac:dyDescent="0.25">
      <c r="AC58" s="92"/>
    </row>
    <row r="59" spans="1:37" s="33" customFormat="1" ht="15" customHeight="1" thickBot="1" x14ac:dyDescent="0.3">
      <c r="B59" s="108"/>
      <c r="C59" s="109" t="s">
        <v>105</v>
      </c>
      <c r="D59" s="109"/>
      <c r="E59" s="109"/>
      <c r="F59" s="110"/>
      <c r="G59" s="111"/>
      <c r="H59" s="110"/>
      <c r="I59" s="109"/>
      <c r="J59" s="112"/>
      <c r="K59" s="112"/>
      <c r="L59" s="109"/>
      <c r="M59" s="113"/>
      <c r="N59" s="113"/>
      <c r="O59" s="113"/>
      <c r="P59" s="113"/>
      <c r="Q59" s="113"/>
      <c r="R59" s="109"/>
      <c r="S59" s="114"/>
      <c r="T59" s="109"/>
      <c r="U59" s="115">
        <f>U57+SUM(U32:U38)</f>
        <v>50</v>
      </c>
      <c r="W59" s="59"/>
      <c r="X59" s="59"/>
      <c r="Y59" s="59"/>
      <c r="Z59" s="59"/>
      <c r="AA59" s="59"/>
      <c r="AB59" s="59"/>
      <c r="AC59" s="107"/>
    </row>
    <row r="60" spans="1:37" s="33" customFormat="1" ht="3.75" customHeight="1" thickBot="1" x14ac:dyDescent="0.3">
      <c r="A60" s="36"/>
      <c r="B60" s="36"/>
      <c r="C60" s="36"/>
      <c r="D60" s="36"/>
      <c r="E60" s="36"/>
      <c r="F60" s="209"/>
      <c r="G60" s="210"/>
      <c r="H60" s="209"/>
      <c r="I60" s="36"/>
      <c r="J60" s="211"/>
      <c r="K60" s="211"/>
      <c r="L60" s="36"/>
      <c r="M60" s="212"/>
      <c r="N60" s="212"/>
      <c r="O60" s="212"/>
      <c r="P60" s="212"/>
      <c r="Q60" s="212"/>
      <c r="R60" s="36"/>
      <c r="S60" s="38"/>
      <c r="T60" s="36"/>
      <c r="U60" s="38"/>
      <c r="W60" s="59"/>
      <c r="X60" s="59"/>
      <c r="Y60" s="59"/>
      <c r="Z60" s="59"/>
      <c r="AA60" s="59"/>
      <c r="AB60" s="59"/>
      <c r="AC60" s="107"/>
    </row>
    <row r="61" spans="1:37" s="33" customFormat="1" ht="15" customHeight="1" thickBot="1" x14ac:dyDescent="0.3">
      <c r="A61" s="122"/>
      <c r="B61" s="213">
        <v>4</v>
      </c>
      <c r="C61" s="152" t="s">
        <v>64</v>
      </c>
      <c r="D61" s="119"/>
      <c r="E61" s="119"/>
      <c r="F61" s="119"/>
      <c r="G61" s="119"/>
      <c r="H61" s="208" t="s">
        <v>17</v>
      </c>
      <c r="I61" s="151"/>
      <c r="J61" s="153" t="s">
        <v>65</v>
      </c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W61" s="59"/>
      <c r="X61" s="59"/>
      <c r="Y61" s="59"/>
      <c r="Z61" s="59"/>
      <c r="AA61" s="59"/>
      <c r="AB61" s="59"/>
      <c r="AC61" s="107"/>
    </row>
    <row r="62" spans="1:37" s="33" customFormat="1" ht="7.5" customHeight="1" thickBot="1" x14ac:dyDescent="0.3">
      <c r="A62" s="122"/>
      <c r="B62" s="122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19"/>
      <c r="R62" s="119"/>
      <c r="S62" s="119"/>
      <c r="T62" s="119"/>
      <c r="U62" s="119"/>
      <c r="W62" s="59"/>
      <c r="X62" s="59"/>
      <c r="Y62" s="59"/>
      <c r="Z62" s="59"/>
      <c r="AA62" s="59"/>
      <c r="AB62" s="59"/>
      <c r="AC62" s="107"/>
    </row>
    <row r="63" spans="1:37" s="33" customFormat="1" ht="15" customHeight="1" thickBot="1" x14ac:dyDescent="0.3">
      <c r="A63" s="122"/>
      <c r="B63" s="122"/>
      <c r="C63" s="122"/>
      <c r="D63" s="154" t="s">
        <v>67</v>
      </c>
      <c r="E63" s="155"/>
      <c r="F63" s="151"/>
      <c r="G63" s="228" t="s">
        <v>66</v>
      </c>
      <c r="H63" s="229"/>
      <c r="I63" s="149"/>
      <c r="J63" s="152" t="s">
        <v>55</v>
      </c>
      <c r="K63" s="122"/>
      <c r="L63" s="122"/>
      <c r="M63" s="150"/>
      <c r="N63" s="150"/>
      <c r="O63" s="150"/>
      <c r="P63" s="150"/>
      <c r="Q63" s="150"/>
      <c r="R63" s="150"/>
      <c r="S63" s="149"/>
      <c r="T63" s="122"/>
      <c r="U63" s="129"/>
      <c r="W63" s="59"/>
      <c r="X63" s="59"/>
      <c r="Y63" s="59"/>
      <c r="Z63" s="59"/>
      <c r="AA63" s="59"/>
      <c r="AB63" s="59"/>
      <c r="AC63" s="107"/>
    </row>
    <row r="64" spans="1:37" s="33" customFormat="1" ht="15" customHeight="1" thickBot="1" x14ac:dyDescent="0.3">
      <c r="A64" s="122"/>
      <c r="B64" s="122"/>
      <c r="C64" s="122"/>
      <c r="D64" s="156" t="s">
        <v>68</v>
      </c>
      <c r="E64" s="122"/>
      <c r="F64" s="149"/>
      <c r="G64" s="149"/>
      <c r="H64" s="149"/>
      <c r="I64" s="149"/>
      <c r="J64" s="122"/>
      <c r="K64" s="122"/>
      <c r="L64" s="122"/>
      <c r="M64" s="150"/>
      <c r="N64" s="150"/>
      <c r="O64" s="150"/>
      <c r="P64" s="150"/>
      <c r="Q64" s="150"/>
      <c r="R64" s="150"/>
      <c r="S64" s="149"/>
      <c r="T64" s="122"/>
      <c r="U64" s="129"/>
      <c r="W64" s="59"/>
      <c r="X64" s="59"/>
      <c r="Y64" s="59"/>
      <c r="Z64" s="59"/>
      <c r="AA64" s="59"/>
      <c r="AB64" s="59"/>
      <c r="AC64" s="107"/>
    </row>
    <row r="65" spans="1:36" s="33" customFormat="1" ht="15" customHeight="1" thickBot="1" x14ac:dyDescent="0.3">
      <c r="A65" s="155"/>
      <c r="B65" s="155"/>
      <c r="C65" s="155"/>
      <c r="D65" s="155" t="s">
        <v>70</v>
      </c>
      <c r="E65" s="155"/>
      <c r="F65" s="157"/>
      <c r="G65" s="157"/>
      <c r="H65" s="155"/>
      <c r="I65" s="230"/>
      <c r="J65" s="231"/>
      <c r="K65" s="155"/>
      <c r="L65" s="155" t="s">
        <v>71</v>
      </c>
      <c r="M65" s="155"/>
      <c r="N65" s="232">
        <v>0.46</v>
      </c>
      <c r="O65" s="232"/>
      <c r="P65" s="232"/>
      <c r="Q65" s="156" t="s">
        <v>72</v>
      </c>
      <c r="R65" s="156"/>
      <c r="S65" s="200">
        <f>N65*I65</f>
        <v>0</v>
      </c>
      <c r="T65" s="155"/>
      <c r="U65" s="158"/>
      <c r="W65" s="59"/>
      <c r="X65" s="218" t="s">
        <v>121</v>
      </c>
      <c r="Y65" s="59"/>
      <c r="Z65" s="59"/>
      <c r="AA65" s="59"/>
      <c r="AB65" s="59"/>
      <c r="AC65" s="107"/>
    </row>
    <row r="66" spans="1:36" s="33" customFormat="1" ht="15" customHeight="1" x14ac:dyDescent="0.25">
      <c r="A66" s="155"/>
      <c r="B66" s="155"/>
      <c r="C66" s="155"/>
      <c r="D66" s="155"/>
      <c r="E66" s="155"/>
      <c r="F66" s="157"/>
      <c r="G66" s="157"/>
      <c r="H66" s="157"/>
      <c r="I66" s="157"/>
      <c r="J66" s="155"/>
      <c r="K66" s="155"/>
      <c r="L66" s="155"/>
      <c r="M66" s="156"/>
      <c r="N66" s="156"/>
      <c r="O66" s="156"/>
      <c r="P66" s="156"/>
      <c r="Q66" s="156"/>
      <c r="R66" s="156"/>
      <c r="S66" s="157"/>
      <c r="T66" s="155"/>
      <c r="U66" s="158"/>
      <c r="W66" s="59"/>
      <c r="X66" s="59"/>
      <c r="Y66" s="59"/>
      <c r="Z66" s="59"/>
      <c r="AA66" s="59"/>
      <c r="AB66" s="59"/>
      <c r="AC66" s="107"/>
    </row>
    <row r="67" spans="1:36" s="33" customFormat="1" ht="15" customHeight="1" x14ac:dyDescent="0.25">
      <c r="A67" s="155"/>
      <c r="B67" s="213">
        <v>5</v>
      </c>
      <c r="C67" s="152" t="s">
        <v>73</v>
      </c>
      <c r="D67" s="155"/>
      <c r="E67" s="155"/>
      <c r="F67" s="157"/>
      <c r="G67" s="157"/>
      <c r="H67" s="157"/>
      <c r="I67" s="157"/>
      <c r="J67" s="155"/>
      <c r="K67" s="224" t="s">
        <v>91</v>
      </c>
      <c r="L67" s="224"/>
      <c r="M67" s="224"/>
      <c r="N67" s="224"/>
      <c r="O67" s="224"/>
      <c r="P67" s="224"/>
      <c r="Q67" s="224"/>
      <c r="R67" s="195" t="s">
        <v>59</v>
      </c>
      <c r="S67" s="196">
        <v>0</v>
      </c>
      <c r="T67" s="155"/>
      <c r="U67" s="158"/>
      <c r="W67" s="59"/>
      <c r="X67" s="59"/>
      <c r="Y67" s="59"/>
      <c r="Z67" s="59"/>
      <c r="AA67" s="59"/>
      <c r="AB67" s="59"/>
      <c r="AC67" s="107"/>
    </row>
    <row r="68" spans="1:36" s="33" customFormat="1" ht="15" customHeight="1" x14ac:dyDescent="0.25">
      <c r="A68" s="155"/>
      <c r="B68" s="157"/>
      <c r="C68" s="155"/>
      <c r="D68" s="155"/>
      <c r="E68" s="155"/>
      <c r="F68" s="157"/>
      <c r="G68" s="157"/>
      <c r="H68" s="157"/>
      <c r="I68" s="157"/>
      <c r="J68" s="155"/>
      <c r="K68" s="155"/>
      <c r="L68" s="155"/>
      <c r="M68" s="156"/>
      <c r="N68" s="156"/>
      <c r="O68" s="156"/>
      <c r="P68" s="156"/>
      <c r="Q68" s="156"/>
      <c r="R68" s="156"/>
      <c r="S68" s="157"/>
      <c r="T68" s="155"/>
      <c r="U68" s="158"/>
      <c r="W68" s="59"/>
      <c r="X68" s="59"/>
      <c r="Y68" s="59"/>
      <c r="Z68" s="59"/>
      <c r="AA68" s="59"/>
      <c r="AB68" s="59"/>
      <c r="AC68" s="107"/>
    </row>
    <row r="69" spans="1:36" s="33" customFormat="1" ht="15" customHeight="1" x14ac:dyDescent="0.25">
      <c r="A69" s="155"/>
      <c r="B69" s="157"/>
      <c r="C69" s="155" t="s">
        <v>74</v>
      </c>
      <c r="D69" s="155"/>
      <c r="E69" s="155"/>
      <c r="F69" s="157"/>
      <c r="G69" s="157"/>
      <c r="H69" s="157"/>
      <c r="I69" s="157"/>
      <c r="J69" s="155"/>
      <c r="K69" s="155"/>
      <c r="L69" s="155"/>
      <c r="M69" s="156"/>
      <c r="N69" s="156"/>
      <c r="O69" s="156"/>
      <c r="P69" s="156"/>
      <c r="Q69" s="156"/>
      <c r="R69" s="156"/>
      <c r="S69" s="157"/>
      <c r="T69" s="155"/>
      <c r="U69" s="158"/>
      <c r="W69" s="59"/>
      <c r="X69" s="59"/>
      <c r="Y69" s="59"/>
      <c r="Z69" s="59"/>
      <c r="AA69" s="59"/>
      <c r="AB69" s="59"/>
      <c r="AC69" s="107"/>
    </row>
    <row r="70" spans="1:36" s="33" customFormat="1" ht="3.75" hidden="1" customHeight="1" x14ac:dyDescent="0.25">
      <c r="A70" s="159"/>
      <c r="B70" s="214"/>
      <c r="C70" s="159"/>
      <c r="D70" s="160"/>
      <c r="E70" s="160"/>
      <c r="F70" s="160"/>
      <c r="G70" s="160"/>
      <c r="H70" s="233"/>
      <c r="I70" s="233"/>
      <c r="J70" s="160"/>
      <c r="K70" s="160"/>
      <c r="L70" s="160"/>
      <c r="M70" s="160"/>
      <c r="N70" s="160"/>
      <c r="O70" s="160"/>
      <c r="P70" s="160"/>
      <c r="Q70" s="234"/>
      <c r="R70" s="234"/>
      <c r="S70" s="160"/>
      <c r="T70" s="159"/>
      <c r="U70" s="158"/>
      <c r="W70" s="59"/>
      <c r="X70" s="59"/>
      <c r="Y70" s="59"/>
      <c r="Z70" s="59"/>
      <c r="AA70" s="59"/>
      <c r="AB70" s="59"/>
      <c r="AC70" s="107"/>
    </row>
    <row r="71" spans="1:36" s="33" customFormat="1" ht="15.75" hidden="1" customHeight="1" x14ac:dyDescent="0.25">
      <c r="B71" s="213">
        <v>6</v>
      </c>
      <c r="C71" s="223" t="s">
        <v>88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AH71" s="33" t="s">
        <v>17</v>
      </c>
    </row>
    <row r="72" spans="1:36" ht="15.75" hidden="1" x14ac:dyDescent="0.25">
      <c r="B72" s="3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</row>
    <row r="73" spans="1:36" ht="15.75" hidden="1" x14ac:dyDescent="0.25">
      <c r="B73" s="3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</row>
    <row r="74" spans="1:36" ht="6" hidden="1" customHeight="1" thickBot="1" x14ac:dyDescent="0.3">
      <c r="B74" s="33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</row>
    <row r="75" spans="1:36" ht="19.5" hidden="1" customHeight="1" thickBot="1" x14ac:dyDescent="0.35">
      <c r="B75" s="116"/>
      <c r="C75" s="191" t="s">
        <v>89</v>
      </c>
      <c r="D75" s="117"/>
      <c r="E75" s="117"/>
      <c r="F75" s="117"/>
      <c r="G75" s="225" t="s">
        <v>54</v>
      </c>
      <c r="H75" s="226"/>
      <c r="I75" s="226"/>
      <c r="J75" s="226"/>
      <c r="K75" s="226"/>
      <c r="L75" s="226"/>
      <c r="M75" s="227"/>
      <c r="N75" s="118" t="s">
        <v>55</v>
      </c>
      <c r="O75" s="117"/>
      <c r="P75" s="117"/>
      <c r="Q75" s="117"/>
      <c r="R75" s="117"/>
      <c r="S75" s="119"/>
      <c r="T75" s="119"/>
      <c r="U75" s="119"/>
    </row>
    <row r="76" spans="1:36" ht="3.75" hidden="1" customHeight="1" x14ac:dyDescent="0.25">
      <c r="B76" s="33"/>
      <c r="C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</row>
    <row r="77" spans="1:36" ht="11.25" hidden="1" customHeight="1" x14ac:dyDescent="0.25">
      <c r="B77" s="33"/>
      <c r="C77" s="120"/>
      <c r="D77" s="121" t="s">
        <v>54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</row>
    <row r="78" spans="1:36" s="36" customFormat="1" ht="15.75" hidden="1" x14ac:dyDescent="0.25">
      <c r="A78" s="122"/>
      <c r="B78" s="122"/>
      <c r="C78" s="122"/>
      <c r="D78" s="123" t="s">
        <v>56</v>
      </c>
      <c r="E78" s="124"/>
      <c r="F78" s="124"/>
      <c r="G78" s="124"/>
      <c r="H78" s="125"/>
      <c r="I78" s="125"/>
      <c r="J78" s="125">
        <v>85</v>
      </c>
      <c r="K78" s="124"/>
      <c r="L78" s="126" t="s">
        <v>57</v>
      </c>
      <c r="M78" s="77" t="s">
        <v>58</v>
      </c>
      <c r="N78" s="124">
        <f>SUM(Q32:R38)</f>
        <v>1</v>
      </c>
      <c r="O78" s="127" t="s">
        <v>59</v>
      </c>
      <c r="P78" s="128">
        <f>N78*J78*AH78</f>
        <v>0</v>
      </c>
      <c r="Q78" s="122"/>
      <c r="R78" s="122"/>
      <c r="S78" s="129"/>
      <c r="T78" s="122"/>
      <c r="U78" s="122"/>
      <c r="AH78" s="130">
        <f>IF(G75="In-State Travel",1,0)</f>
        <v>0</v>
      </c>
      <c r="AI78" s="131">
        <f>AH78</f>
        <v>0</v>
      </c>
      <c r="AJ78" s="121">
        <f>IF(AI78="1",1,0)</f>
        <v>0</v>
      </c>
    </row>
    <row r="79" spans="1:36" s="121" customFormat="1" ht="15.75" hidden="1" x14ac:dyDescent="0.25">
      <c r="D79" s="132" t="s">
        <v>60</v>
      </c>
      <c r="E79" s="77"/>
      <c r="F79" s="133"/>
      <c r="G79" s="133"/>
      <c r="H79" s="134"/>
      <c r="I79" s="134"/>
      <c r="J79" s="135">
        <v>135</v>
      </c>
      <c r="K79" s="133"/>
      <c r="L79" s="136" t="s">
        <v>57</v>
      </c>
      <c r="M79" s="77" t="s">
        <v>58</v>
      </c>
      <c r="N79" s="133">
        <f>SUM(Q32:R38)</f>
        <v>1</v>
      </c>
      <c r="O79" s="133" t="s">
        <v>59</v>
      </c>
      <c r="P79" s="128">
        <f>N79*J79*AH79</f>
        <v>0</v>
      </c>
      <c r="Q79" s="137"/>
      <c r="R79" s="137"/>
      <c r="S79" s="138"/>
      <c r="U79" s="129"/>
      <c r="AH79" s="130">
        <f>IF(G75="Santa Fe, NM",1,0)</f>
        <v>0</v>
      </c>
      <c r="AI79" s="139">
        <f>AH79</f>
        <v>0</v>
      </c>
      <c r="AJ79" s="121">
        <f>IF(AH79="1",1,0)</f>
        <v>0</v>
      </c>
    </row>
    <row r="80" spans="1:36" s="121" customFormat="1" ht="15.75" hidden="1" x14ac:dyDescent="0.25">
      <c r="D80" s="132" t="s">
        <v>61</v>
      </c>
      <c r="E80" s="77"/>
      <c r="F80" s="133"/>
      <c r="G80" s="133"/>
      <c r="H80" s="134"/>
      <c r="I80" s="134"/>
      <c r="J80" s="135">
        <v>115</v>
      </c>
      <c r="K80" s="133"/>
      <c r="L80" s="136" t="s">
        <v>57</v>
      </c>
      <c r="M80" s="77" t="s">
        <v>58</v>
      </c>
      <c r="N80" s="133">
        <f>SUM(Q32:R38)</f>
        <v>1</v>
      </c>
      <c r="O80" s="133" t="s">
        <v>59</v>
      </c>
      <c r="P80" s="128">
        <f>N80*J80*AH80</f>
        <v>0</v>
      </c>
      <c r="Q80" s="137"/>
      <c r="R80" s="137"/>
      <c r="S80" s="138"/>
      <c r="U80" s="129"/>
      <c r="AH80" s="130">
        <f>IF(G75="Out-of-State Travel",1,0)</f>
        <v>0</v>
      </c>
      <c r="AI80" s="139">
        <f>AH80</f>
        <v>0</v>
      </c>
      <c r="AJ80" s="121">
        <f>IF(AH80="1",1,0)</f>
        <v>0</v>
      </c>
    </row>
    <row r="81" spans="1:36" s="121" customFormat="1" ht="15.75" hidden="1" x14ac:dyDescent="0.25">
      <c r="D81" s="132" t="s">
        <v>62</v>
      </c>
      <c r="E81" s="77"/>
      <c r="F81" s="133"/>
      <c r="G81" s="133"/>
      <c r="H81" s="134"/>
      <c r="I81" s="134"/>
      <c r="J81" s="135"/>
      <c r="K81" s="133"/>
      <c r="L81" s="133"/>
      <c r="M81" s="133"/>
      <c r="N81" s="133"/>
      <c r="O81" s="133"/>
      <c r="P81" s="128">
        <f>U57*AJ82</f>
        <v>0</v>
      </c>
      <c r="Q81" s="137"/>
      <c r="R81" s="137"/>
      <c r="S81" s="138"/>
      <c r="U81" s="129"/>
      <c r="AF81" s="140">
        <f>IF(G75="Not Requesting Per Diem Reimbursement",1,0)</f>
        <v>1</v>
      </c>
      <c r="AJ81" s="130">
        <f>IF(G75="Not Requesting Per Diem Reimbursement",0,1)</f>
        <v>0</v>
      </c>
    </row>
    <row r="82" spans="1:36" s="121" customFormat="1" ht="3.75" customHeight="1" thickBot="1" x14ac:dyDescent="0.3">
      <c r="F82" s="138"/>
      <c r="G82" s="138"/>
      <c r="H82" s="137"/>
      <c r="I82" s="137"/>
      <c r="J82" s="141"/>
      <c r="K82" s="138"/>
      <c r="L82" s="138"/>
      <c r="M82" s="138"/>
      <c r="N82" s="138"/>
      <c r="O82" s="138"/>
      <c r="P82" s="38"/>
      <c r="Q82" s="137"/>
      <c r="R82" s="137"/>
      <c r="S82" s="138"/>
      <c r="U82" s="129"/>
      <c r="AE82" s="121" t="s">
        <v>63</v>
      </c>
      <c r="AH82" s="130"/>
      <c r="AJ82" s="121">
        <f>SUM(AJ78:AJ81)</f>
        <v>0</v>
      </c>
    </row>
    <row r="83" spans="1:36" s="121" customFormat="1" ht="16.5" thickBot="1" x14ac:dyDescent="0.3">
      <c r="B83" s="142"/>
      <c r="C83" s="109" t="s">
        <v>110</v>
      </c>
      <c r="D83" s="143"/>
      <c r="E83" s="143"/>
      <c r="F83" s="144"/>
      <c r="G83" s="144"/>
      <c r="H83" s="144"/>
      <c r="I83" s="144"/>
      <c r="J83" s="143"/>
      <c r="K83" s="143"/>
      <c r="L83" s="143"/>
      <c r="M83" s="145"/>
      <c r="N83" s="145"/>
      <c r="O83" s="145"/>
      <c r="P83" s="146">
        <f>S65+S67</f>
        <v>0</v>
      </c>
      <c r="Q83" s="147"/>
      <c r="R83" s="147"/>
      <c r="S83" s="148"/>
      <c r="U83" s="129"/>
      <c r="AF83" s="121">
        <f>IF(P83&gt;0,1,0)</f>
        <v>0</v>
      </c>
    </row>
    <row r="84" spans="1:36" s="151" customFormat="1" ht="6.75" customHeight="1" thickBot="1" x14ac:dyDescent="0.25">
      <c r="A84" s="122"/>
      <c r="B84" s="122"/>
      <c r="C84" s="122"/>
      <c r="D84" s="122"/>
      <c r="E84" s="122"/>
      <c r="F84" s="149"/>
      <c r="G84" s="149"/>
      <c r="H84" s="149"/>
      <c r="I84" s="149"/>
      <c r="J84" s="122"/>
      <c r="K84" s="122"/>
      <c r="L84" s="122"/>
      <c r="M84" s="150"/>
      <c r="N84" s="150"/>
      <c r="O84" s="150"/>
      <c r="P84" s="150"/>
      <c r="Q84" s="150"/>
      <c r="R84" s="150"/>
      <c r="S84" s="149"/>
      <c r="T84" s="122"/>
      <c r="U84" s="129"/>
    </row>
    <row r="85" spans="1:36" s="33" customFormat="1" ht="15" customHeight="1" thickBot="1" x14ac:dyDescent="0.3">
      <c r="A85" s="108" t="s">
        <v>75</v>
      </c>
      <c r="B85" s="161" t="s">
        <v>76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09"/>
      <c r="N85" s="109"/>
      <c r="O85" s="109"/>
      <c r="P85" s="109"/>
      <c r="Q85" s="109"/>
      <c r="R85" s="109"/>
      <c r="S85" s="161"/>
      <c r="T85" s="162"/>
      <c r="U85" s="163">
        <f>P83+U59</f>
        <v>50</v>
      </c>
      <c r="W85" s="59"/>
      <c r="X85" s="59"/>
      <c r="Y85" s="59"/>
      <c r="Z85" s="59"/>
      <c r="AA85" s="59"/>
      <c r="AB85" s="59"/>
      <c r="AC85" s="107"/>
    </row>
    <row r="86" spans="1:36" s="151" customFormat="1" ht="3.75" customHeight="1" thickBot="1" x14ac:dyDescent="0.25">
      <c r="V86" s="119"/>
      <c r="AG86" s="151" t="s">
        <v>66</v>
      </c>
    </row>
    <row r="87" spans="1:36" s="151" customFormat="1" ht="11.25" hidden="1" x14ac:dyDescent="0.2">
      <c r="AH87" s="151" t="s">
        <v>96</v>
      </c>
    </row>
    <row r="88" spans="1:36" s="151" customFormat="1" ht="11.25" hidden="1" x14ac:dyDescent="0.2">
      <c r="AH88" s="151" t="s">
        <v>66</v>
      </c>
    </row>
    <row r="89" spans="1:36" s="155" customFormat="1" ht="15.75" hidden="1" x14ac:dyDescent="0.25">
      <c r="AH89" s="151" t="s">
        <v>69</v>
      </c>
    </row>
    <row r="90" spans="1:36" s="155" customFormat="1" ht="10.35" hidden="1" customHeight="1" x14ac:dyDescent="0.25"/>
    <row r="91" spans="1:36" s="155" customFormat="1" ht="15.75" hidden="1" x14ac:dyDescent="0.25"/>
    <row r="92" spans="1:36" s="155" customFormat="1" ht="3.75" hidden="1" customHeight="1" x14ac:dyDescent="0.25"/>
    <row r="93" spans="1:36" s="155" customFormat="1" ht="15.75" hidden="1" x14ac:dyDescent="0.25"/>
    <row r="94" spans="1:36" s="155" customFormat="1" ht="3.75" hidden="1" customHeight="1" x14ac:dyDescent="0.25">
      <c r="V94" s="159"/>
      <c r="W94" s="159"/>
    </row>
    <row r="95" spans="1:36" s="151" customFormat="1" ht="16.5" hidden="1" thickBot="1" x14ac:dyDescent="0.3">
      <c r="V95" s="164"/>
      <c r="W95" s="164"/>
    </row>
    <row r="96" spans="1:36" s="151" customFormat="1" ht="15.75" customHeight="1" x14ac:dyDescent="0.25">
      <c r="A96" s="219" t="s">
        <v>77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164"/>
      <c r="W96" s="164"/>
    </row>
    <row r="97" spans="1:23" s="151" customFormat="1" ht="15.75" x14ac:dyDescent="0.2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164"/>
      <c r="W97" s="164"/>
    </row>
    <row r="98" spans="1:23" s="121" customFormat="1" ht="3.75" customHeight="1" x14ac:dyDescent="0.25">
      <c r="A98" s="1"/>
      <c r="B98" s="1"/>
      <c r="C98" s="1"/>
      <c r="D98" s="165"/>
      <c r="E98" s="165"/>
      <c r="F98" s="165"/>
      <c r="G98" s="165"/>
      <c r="H98" s="165"/>
      <c r="I98" s="165"/>
      <c r="J98" s="165"/>
      <c r="K98" s="165"/>
      <c r="S98" s="166"/>
      <c r="T98" s="1"/>
      <c r="U98" s="1"/>
      <c r="V98" s="1"/>
      <c r="W98" s="1"/>
    </row>
    <row r="99" spans="1:23" ht="15.75" x14ac:dyDescent="0.25">
      <c r="B99" s="167"/>
      <c r="C99" s="167"/>
      <c r="D99" s="168"/>
      <c r="E99" s="168"/>
      <c r="G99" s="169" t="s">
        <v>78</v>
      </c>
      <c r="H99" s="170"/>
      <c r="I99" s="170"/>
      <c r="J99" s="170"/>
      <c r="K99" s="170"/>
      <c r="L99" s="170"/>
      <c r="N99" s="171" t="s">
        <v>79</v>
      </c>
      <c r="O99" s="170"/>
      <c r="P99" s="170"/>
      <c r="Q99" s="170"/>
      <c r="S99" s="221" t="s">
        <v>80</v>
      </c>
      <c r="T99" s="221"/>
      <c r="U99" s="221"/>
    </row>
    <row r="100" spans="1:23" ht="6.75" customHeight="1" x14ac:dyDescent="0.2">
      <c r="B100" s="172"/>
      <c r="C100" s="172"/>
      <c r="D100" s="173"/>
      <c r="E100" s="173"/>
      <c r="F100" s="174"/>
      <c r="G100" s="175"/>
      <c r="H100" s="175"/>
      <c r="I100" s="175"/>
      <c r="J100" s="175"/>
      <c r="K100" s="175"/>
      <c r="L100" s="175"/>
      <c r="N100" s="176"/>
      <c r="O100" s="175"/>
      <c r="P100" s="175"/>
      <c r="Q100" s="175"/>
    </row>
    <row r="101" spans="1:23" ht="15.75" x14ac:dyDescent="0.25">
      <c r="B101" s="177"/>
      <c r="C101" s="177"/>
      <c r="D101" s="178"/>
      <c r="E101" s="178"/>
      <c r="G101" s="179" t="s">
        <v>81</v>
      </c>
      <c r="H101" s="170"/>
      <c r="I101" s="170"/>
      <c r="J101" s="170"/>
      <c r="K101" s="170"/>
      <c r="L101" s="170"/>
      <c r="N101" s="171" t="s">
        <v>79</v>
      </c>
      <c r="O101" s="170"/>
      <c r="P101" s="170"/>
      <c r="Q101" s="170"/>
      <c r="R101" s="175"/>
      <c r="S101" s="222" t="s">
        <v>119</v>
      </c>
      <c r="T101" s="222"/>
      <c r="U101" s="222"/>
    </row>
    <row r="102" spans="1:23" ht="3.75" customHeight="1" x14ac:dyDescent="0.25">
      <c r="B102" s="177"/>
      <c r="C102" s="177"/>
      <c r="D102" s="178"/>
      <c r="E102" s="178"/>
      <c r="F102" s="179"/>
      <c r="G102" s="180"/>
      <c r="H102" s="180"/>
      <c r="I102" s="180"/>
      <c r="J102" s="180"/>
      <c r="K102" s="180"/>
      <c r="L102" s="180"/>
      <c r="N102" s="176"/>
      <c r="O102" s="180"/>
      <c r="P102" s="180"/>
      <c r="Q102" s="180"/>
      <c r="R102" s="175"/>
      <c r="S102" s="181"/>
      <c r="T102" s="181"/>
      <c r="U102" s="182"/>
    </row>
    <row r="103" spans="1:23" s="183" customFormat="1" ht="15.75" x14ac:dyDescent="0.2">
      <c r="B103" s="177"/>
      <c r="C103" s="177"/>
      <c r="D103" s="178"/>
      <c r="E103" s="178"/>
      <c r="G103" s="179" t="s">
        <v>82</v>
      </c>
      <c r="H103" s="184"/>
      <c r="I103" s="184"/>
      <c r="J103" s="184"/>
      <c r="K103" s="184"/>
      <c r="L103" s="184"/>
      <c r="N103" s="171" t="s">
        <v>79</v>
      </c>
      <c r="O103" s="184"/>
      <c r="P103" s="184"/>
      <c r="Q103" s="184"/>
      <c r="R103" s="175"/>
      <c r="S103" s="181"/>
      <c r="T103" s="181"/>
      <c r="V103" s="1"/>
      <c r="W103" s="1"/>
    </row>
    <row r="104" spans="1:23" s="183" customFormat="1" ht="3.75" customHeight="1" x14ac:dyDescent="0.2">
      <c r="B104" s="177"/>
      <c r="C104" s="177"/>
      <c r="D104" s="177"/>
      <c r="E104" s="177"/>
      <c r="F104" s="185"/>
      <c r="G104" s="181"/>
      <c r="H104" s="181"/>
      <c r="I104" s="181"/>
      <c r="J104" s="181"/>
      <c r="K104" s="186"/>
      <c r="L104" s="181"/>
      <c r="M104" s="181"/>
      <c r="N104" s="181"/>
      <c r="O104" s="181"/>
      <c r="P104" s="181"/>
      <c r="Q104" s="181"/>
      <c r="R104" s="181"/>
      <c r="S104" s="181"/>
      <c r="T104" s="181"/>
      <c r="V104" s="1"/>
      <c r="W104" s="1"/>
    </row>
    <row r="105" spans="1:23" ht="15.75" x14ac:dyDescent="0.25">
      <c r="A105" s="168" t="s">
        <v>83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</row>
    <row r="106" spans="1:23" ht="15.75" x14ac:dyDescent="0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87"/>
    </row>
    <row r="107" spans="1:23" ht="15.75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9"/>
    </row>
    <row r="108" spans="1:23" x14ac:dyDescent="0.2">
      <c r="E108" s="32"/>
    </row>
    <row r="109" spans="1:23" x14ac:dyDescent="0.2">
      <c r="A109" s="1" t="s">
        <v>84</v>
      </c>
      <c r="E109" s="190"/>
      <c r="F109" s="190"/>
      <c r="H109" s="1" t="s">
        <v>85</v>
      </c>
      <c r="I109" s="190"/>
      <c r="J109" s="190"/>
      <c r="M109" s="1" t="s">
        <v>86</v>
      </c>
      <c r="N109" s="190"/>
      <c r="O109" s="190"/>
      <c r="P109" s="190"/>
      <c r="Q109" s="190"/>
      <c r="U109" s="187" t="s">
        <v>122</v>
      </c>
    </row>
    <row r="120" spans="19:19" x14ac:dyDescent="0.2">
      <c r="S120" s="1"/>
    </row>
  </sheetData>
  <sheetProtection algorithmName="SHA-512" hashValue="3Bqzx8hfykIL/8NTwNMd4DWJRrazqfVZEwIPZkyNy5jZalurHdIKTEumQevrw35oWo6Z7m7bFDHemmTZbAJYrQ==" saltValue="LlZqq+9HmmZwd710iMnFKA==" spinCount="100000" sheet="1" objects="1" scenarios="1"/>
  <mergeCells count="127">
    <mergeCell ref="F15:M15"/>
    <mergeCell ref="Q15:R15"/>
    <mergeCell ref="Q16:R16"/>
    <mergeCell ref="S16:U16"/>
    <mergeCell ref="N17:P17"/>
    <mergeCell ref="Q17:U17"/>
    <mergeCell ref="A1:U1"/>
    <mergeCell ref="A3:U3"/>
    <mergeCell ref="A6:U6"/>
    <mergeCell ref="F10:M10"/>
    <mergeCell ref="Q10:U10"/>
    <mergeCell ref="F14:M14"/>
    <mergeCell ref="Q14:S14"/>
    <mergeCell ref="A2:U2"/>
    <mergeCell ref="A4:U4"/>
    <mergeCell ref="A7:U7"/>
    <mergeCell ref="F11:M11"/>
    <mergeCell ref="F12:M12"/>
    <mergeCell ref="J16:K16"/>
    <mergeCell ref="J17:K17"/>
    <mergeCell ref="A19:U19"/>
    <mergeCell ref="H22:I22"/>
    <mergeCell ref="H24:I24"/>
    <mergeCell ref="C26:U28"/>
    <mergeCell ref="D31:G31"/>
    <mergeCell ref="H31:I31"/>
    <mergeCell ref="J31:L31"/>
    <mergeCell ref="M31:N31"/>
    <mergeCell ref="Q31:R31"/>
    <mergeCell ref="A20:U20"/>
    <mergeCell ref="D32:G32"/>
    <mergeCell ref="H32:I32"/>
    <mergeCell ref="J32:L32"/>
    <mergeCell ref="M32:N32"/>
    <mergeCell ref="Q32:R32"/>
    <mergeCell ref="D33:G33"/>
    <mergeCell ref="H33:I33"/>
    <mergeCell ref="J33:L33"/>
    <mergeCell ref="M33:N33"/>
    <mergeCell ref="Q33:R33"/>
    <mergeCell ref="D34:G34"/>
    <mergeCell ref="H34:I34"/>
    <mergeCell ref="J34:L34"/>
    <mergeCell ref="M34:N34"/>
    <mergeCell ref="Q34:R34"/>
    <mergeCell ref="D35:G35"/>
    <mergeCell ref="H35:I35"/>
    <mergeCell ref="J35:L35"/>
    <mergeCell ref="M35:N35"/>
    <mergeCell ref="Q35:R35"/>
    <mergeCell ref="D38:G38"/>
    <mergeCell ref="H38:I38"/>
    <mergeCell ref="J38:L38"/>
    <mergeCell ref="M38:N38"/>
    <mergeCell ref="Q38:R38"/>
    <mergeCell ref="E40:J40"/>
    <mergeCell ref="D36:G36"/>
    <mergeCell ref="H36:I36"/>
    <mergeCell ref="J36:L36"/>
    <mergeCell ref="M36:N36"/>
    <mergeCell ref="Q36:R36"/>
    <mergeCell ref="D37:G37"/>
    <mergeCell ref="H37:I37"/>
    <mergeCell ref="J37:L37"/>
    <mergeCell ref="M37:N37"/>
    <mergeCell ref="Q37:R37"/>
    <mergeCell ref="C42:D42"/>
    <mergeCell ref="L42:M42"/>
    <mergeCell ref="C43:D43"/>
    <mergeCell ref="L43:M43"/>
    <mergeCell ref="C44:D44"/>
    <mergeCell ref="L44:M44"/>
    <mergeCell ref="AF40:AK40"/>
    <mergeCell ref="E41:F41"/>
    <mergeCell ref="G41:H41"/>
    <mergeCell ref="I41:J41"/>
    <mergeCell ref="L41:M41"/>
    <mergeCell ref="AF41:AG41"/>
    <mergeCell ref="AH41:AI41"/>
    <mergeCell ref="AJ41:AK41"/>
    <mergeCell ref="AJ49:AK49"/>
    <mergeCell ref="H51:I51"/>
    <mergeCell ref="J51:L51"/>
    <mergeCell ref="M51:N51"/>
    <mergeCell ref="C45:D45"/>
    <mergeCell ref="L45:M45"/>
    <mergeCell ref="C46:D46"/>
    <mergeCell ref="L46:M46"/>
    <mergeCell ref="C47:D47"/>
    <mergeCell ref="L47:M47"/>
    <mergeCell ref="D52:G52"/>
    <mergeCell ref="H52:I52"/>
    <mergeCell ref="J52:L52"/>
    <mergeCell ref="M52:N52"/>
    <mergeCell ref="D53:G53"/>
    <mergeCell ref="H53:I53"/>
    <mergeCell ref="J53:L53"/>
    <mergeCell ref="M53:N53"/>
    <mergeCell ref="C48:D48"/>
    <mergeCell ref="L48:M48"/>
    <mergeCell ref="I49:J49"/>
    <mergeCell ref="L49:M49"/>
    <mergeCell ref="H56:I56"/>
    <mergeCell ref="J56:L56"/>
    <mergeCell ref="M56:N56"/>
    <mergeCell ref="P56:Q56"/>
    <mergeCell ref="D57:L57"/>
    <mergeCell ref="M57:R57"/>
    <mergeCell ref="D54:G54"/>
    <mergeCell ref="H54:I54"/>
    <mergeCell ref="J54:L54"/>
    <mergeCell ref="M54:N54"/>
    <mergeCell ref="D55:G55"/>
    <mergeCell ref="H55:I55"/>
    <mergeCell ref="J55:L55"/>
    <mergeCell ref="M55:N55"/>
    <mergeCell ref="A96:U97"/>
    <mergeCell ref="S99:U99"/>
    <mergeCell ref="S101:U101"/>
    <mergeCell ref="C71:U73"/>
    <mergeCell ref="K67:Q67"/>
    <mergeCell ref="G75:M75"/>
    <mergeCell ref="G63:H63"/>
    <mergeCell ref="I65:J65"/>
    <mergeCell ref="N65:P65"/>
    <mergeCell ref="H70:I70"/>
    <mergeCell ref="Q70:R70"/>
  </mergeCells>
  <dataValidations count="3">
    <dataValidation type="list" allowBlank="1" showInputMessage="1" showErrorMessage="1" sqref="G63:H63" xr:uid="{D5CE0C7A-53DF-4988-89F6-3631D33C324B}">
      <formula1>$AH$87:$AH$89</formula1>
    </dataValidation>
    <dataValidation type="list" allowBlank="1" showInputMessage="1" showErrorMessage="1" sqref="G75" xr:uid="{D6B0E0EF-F322-4863-8720-547243B36548}">
      <formula1>$D$77:$D$80</formula1>
    </dataValidation>
    <dataValidation type="list" allowBlank="1" showInputMessage="1" showErrorMessage="1" sqref="H24:I24 H61 H22:I22" xr:uid="{79B396C2-51AC-4DCB-95F1-BDB6E87B4E97}">
      <formula1>$AH$21:$AH$22</formula1>
    </dataValidation>
  </dataValidations>
  <printOptions horizontalCentered="1" verticalCentered="1"/>
  <pageMargins left="0.2" right="0.2" top="0.25" bottom="0.2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DD16-B41D-4E2B-8142-F5A6BBB7A354}">
  <sheetPr>
    <pageSetUpPr fitToPage="1"/>
  </sheetPr>
  <dimension ref="A1:AK120"/>
  <sheetViews>
    <sheetView topLeftCell="A23" workbookViewId="0">
      <selection activeCell="X65" sqref="X65"/>
    </sheetView>
  </sheetViews>
  <sheetFormatPr defaultColWidth="9.140625" defaultRowHeight="12.75" x14ac:dyDescent="0.2"/>
  <cols>
    <col min="1" max="1" width="3.7109375" style="1" customWidth="1"/>
    <col min="2" max="3" width="2.5703125" style="1" customWidth="1"/>
    <col min="4" max="4" width="10.5703125" style="1" customWidth="1"/>
    <col min="5" max="5" width="3.5703125" style="1" customWidth="1"/>
    <col min="6" max="6" width="10.5703125" style="1" customWidth="1"/>
    <col min="7" max="7" width="3.5703125" style="1" customWidth="1"/>
    <col min="8" max="8" width="10.5703125" style="1" customWidth="1"/>
    <col min="9" max="9" width="3.5703125" style="1" customWidth="1"/>
    <col min="10" max="10" width="10" style="1" customWidth="1"/>
    <col min="11" max="11" width="0.85546875" style="1" customWidth="1"/>
    <col min="12" max="12" width="4.28515625" style="1" customWidth="1"/>
    <col min="13" max="13" width="10.5703125" style="1" customWidth="1"/>
    <col min="14" max="15" width="2.140625" style="1" customWidth="1"/>
    <col min="16" max="16" width="10.28515625" style="1" customWidth="1"/>
    <col min="17" max="17" width="2.7109375" style="1" customWidth="1"/>
    <col min="18" max="18" width="10.5703125" style="1" customWidth="1"/>
    <col min="19" max="19" width="12.140625" style="6" customWidth="1"/>
    <col min="20" max="20" width="1.140625" style="1" customWidth="1"/>
    <col min="21" max="21" width="13.5703125" style="1" bestFit="1" customWidth="1"/>
    <col min="22" max="22" width="9.140625" style="1"/>
    <col min="23" max="29" width="12.28515625" style="1" customWidth="1"/>
    <col min="30" max="30" width="30.85546875" style="1" customWidth="1"/>
    <col min="31" max="32" width="12.28515625" style="1" customWidth="1"/>
    <col min="33" max="33" width="36.7109375" style="1" customWidth="1"/>
    <col min="34" max="35" width="9.28515625" style="1" bestFit="1" customWidth="1"/>
    <col min="36" max="36" width="9.85546875" style="1" bestFit="1" customWidth="1"/>
    <col min="37" max="38" width="10.5703125" style="1" bestFit="1" customWidth="1"/>
    <col min="39" max="39" width="9.7109375" style="1" bestFit="1" customWidth="1"/>
    <col min="40" max="40" width="9.140625" style="1"/>
    <col min="41" max="41" width="10.5703125" style="1" bestFit="1" customWidth="1"/>
    <col min="42" max="42" width="11.5703125" style="1" bestFit="1" customWidth="1"/>
    <col min="43" max="16384" width="9.140625" style="1"/>
  </cols>
  <sheetData>
    <row r="1" spans="1:37" ht="25.5" x14ac:dyDescent="0.35">
      <c r="A1" s="317" t="s">
        <v>99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37" ht="25.5" x14ac:dyDescent="0.35">
      <c r="A2" s="326" t="s">
        <v>111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37" ht="23.25" x14ac:dyDescent="0.35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W3" s="2"/>
    </row>
    <row r="4" spans="1:37" ht="23.25" x14ac:dyDescent="0.35">
      <c r="A4" s="318" t="s">
        <v>98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W4" s="2"/>
    </row>
    <row r="5" spans="1:37" ht="6.75" customHeight="1" thickBot="1" x14ac:dyDescent="0.4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W5" s="2"/>
    </row>
    <row r="6" spans="1:37" s="3" customFormat="1" ht="15" thickBot="1" x14ac:dyDescent="0.25">
      <c r="A6" s="319" t="s">
        <v>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W6" s="4"/>
    </row>
    <row r="7" spans="1:37" s="3" customFormat="1" ht="19.5" thickBot="1" x14ac:dyDescent="0.35">
      <c r="A7" s="302" t="s">
        <v>101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4"/>
      <c r="W7" s="4"/>
    </row>
    <row r="8" spans="1:37" s="3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4"/>
    </row>
    <row r="9" spans="1:37" ht="6.6" customHeight="1" thickBot="1" x14ac:dyDescent="0.25"/>
    <row r="10" spans="1:37" s="8" customFormat="1" ht="12.75" customHeight="1" x14ac:dyDescent="0.2">
      <c r="A10" s="7" t="s">
        <v>1</v>
      </c>
      <c r="B10" s="7" t="s">
        <v>2</v>
      </c>
      <c r="C10" s="7"/>
      <c r="F10" s="322" t="s">
        <v>92</v>
      </c>
      <c r="G10" s="322"/>
      <c r="H10" s="322"/>
      <c r="I10" s="322"/>
      <c r="J10" s="322"/>
      <c r="K10" s="322"/>
      <c r="L10" s="322"/>
      <c r="M10" s="322"/>
      <c r="N10" s="9"/>
      <c r="O10" s="9"/>
      <c r="P10" s="10"/>
      <c r="Q10" s="323" t="s">
        <v>3</v>
      </c>
      <c r="R10" s="324"/>
      <c r="S10" s="324"/>
      <c r="T10" s="324"/>
      <c r="U10" s="325"/>
      <c r="AG10" s="11" t="s">
        <v>4</v>
      </c>
      <c r="AH10" s="8" t="b">
        <f>ISBLANK(M17)</f>
        <v>0</v>
      </c>
      <c r="AI10" s="8" t="b">
        <f>ISNUMBER(M17)</f>
        <v>1</v>
      </c>
      <c r="AJ10" s="8" t="b">
        <f>AND(M17&gt;=0,M17&lt;1)</f>
        <v>1</v>
      </c>
      <c r="AK10" s="12" t="str">
        <f>IF(AH10,"",IF(AI10,IF(AJ10,"","Check Time"),"Incorect format"))</f>
        <v/>
      </c>
    </row>
    <row r="11" spans="1:37" s="8" customFormat="1" ht="12.75" customHeight="1" x14ac:dyDescent="0.2">
      <c r="A11" s="7"/>
      <c r="B11" s="7" t="s">
        <v>102</v>
      </c>
      <c r="C11" s="7"/>
      <c r="F11" s="327" t="s">
        <v>112</v>
      </c>
      <c r="G11" s="327"/>
      <c r="H11" s="327"/>
      <c r="I11" s="327"/>
      <c r="J11" s="327"/>
      <c r="K11" s="327"/>
      <c r="L11" s="327"/>
      <c r="M11" s="327"/>
      <c r="N11" s="9"/>
      <c r="O11" s="9"/>
      <c r="P11" s="10"/>
      <c r="Q11" s="201"/>
      <c r="R11" s="202"/>
      <c r="S11" s="202"/>
      <c r="T11" s="202"/>
      <c r="U11" s="215"/>
      <c r="AG11" s="11"/>
      <c r="AK11" s="12"/>
    </row>
    <row r="12" spans="1:37" s="8" customFormat="1" ht="12.75" customHeight="1" x14ac:dyDescent="0.2">
      <c r="A12" s="7"/>
      <c r="B12" s="7" t="s">
        <v>103</v>
      </c>
      <c r="C12" s="7"/>
      <c r="F12" s="327" t="s">
        <v>113</v>
      </c>
      <c r="G12" s="327"/>
      <c r="H12" s="327"/>
      <c r="I12" s="327"/>
      <c r="J12" s="327"/>
      <c r="K12" s="327"/>
      <c r="L12" s="327"/>
      <c r="M12" s="327"/>
      <c r="N12" s="9"/>
      <c r="O12" s="9"/>
      <c r="P12" s="10"/>
      <c r="Q12" s="201"/>
      <c r="R12" s="202"/>
      <c r="S12" s="202"/>
      <c r="T12" s="202"/>
      <c r="U12" s="215"/>
      <c r="AG12" s="11"/>
      <c r="AK12" s="12"/>
    </row>
    <row r="13" spans="1:37" s="8" customFormat="1" ht="6.6" customHeight="1" x14ac:dyDescent="0.2">
      <c r="A13" s="7"/>
      <c r="B13" s="7"/>
      <c r="C13" s="7"/>
      <c r="F13" s="13"/>
      <c r="G13" s="13"/>
      <c r="H13" s="13"/>
      <c r="I13" s="13"/>
      <c r="J13" s="13"/>
      <c r="K13" s="13"/>
      <c r="L13" s="13"/>
      <c r="M13" s="13"/>
      <c r="Q13" s="14"/>
      <c r="R13" s="15"/>
      <c r="S13" s="16"/>
      <c r="T13" s="17"/>
      <c r="U13" s="18"/>
      <c r="AG13" s="19"/>
      <c r="AK13" s="20"/>
    </row>
    <row r="14" spans="1:37" s="8" customFormat="1" ht="14.25" x14ac:dyDescent="0.2">
      <c r="A14" s="7" t="s">
        <v>5</v>
      </c>
      <c r="B14" s="7" t="s">
        <v>106</v>
      </c>
      <c r="C14" s="7"/>
      <c r="F14" s="322" t="s">
        <v>93</v>
      </c>
      <c r="G14" s="322"/>
      <c r="H14" s="322"/>
      <c r="I14" s="322"/>
      <c r="J14" s="322"/>
      <c r="K14" s="322"/>
      <c r="L14" s="322"/>
      <c r="M14" s="322"/>
      <c r="N14" s="202"/>
      <c r="O14" s="202"/>
      <c r="P14" s="202"/>
      <c r="Q14" s="308" t="s">
        <v>6</v>
      </c>
      <c r="R14" s="309"/>
      <c r="S14" s="309"/>
      <c r="T14" s="16"/>
      <c r="U14" s="192"/>
      <c r="AG14" s="19" t="s">
        <v>7</v>
      </c>
      <c r="AH14" s="8" t="b">
        <f>ISBLANK(H17)</f>
        <v>0</v>
      </c>
      <c r="AI14" s="8" t="b">
        <f>ISNUMBER(H17)</f>
        <v>1</v>
      </c>
      <c r="AJ14" s="8" t="b">
        <f>AND(H17&gt;=0,H17&lt;1)</f>
        <v>1</v>
      </c>
      <c r="AK14" s="12" t="str">
        <f>IF(AH14,"",IF(AI14,IF(AJ14,"","Check Time"),"Incorect format"))</f>
        <v/>
      </c>
    </row>
    <row r="15" spans="1:37" s="8" customFormat="1" ht="12" x14ac:dyDescent="0.2">
      <c r="A15" s="7"/>
      <c r="B15" s="7" t="s">
        <v>107</v>
      </c>
      <c r="C15" s="7"/>
      <c r="F15" s="305" t="s">
        <v>94</v>
      </c>
      <c r="G15" s="305"/>
      <c r="H15" s="305"/>
      <c r="I15" s="305"/>
      <c r="J15" s="305"/>
      <c r="K15" s="305"/>
      <c r="L15" s="305"/>
      <c r="M15" s="305"/>
      <c r="N15" s="202"/>
      <c r="O15" s="202"/>
      <c r="P15" s="202"/>
      <c r="Q15" s="306"/>
      <c r="R15" s="307"/>
      <c r="S15" s="22"/>
      <c r="T15" s="23"/>
      <c r="U15" s="24"/>
    </row>
    <row r="16" spans="1:37" s="8" customFormat="1" ht="12.75" customHeight="1" x14ac:dyDescent="0.2">
      <c r="A16" s="7"/>
      <c r="B16" s="7"/>
      <c r="C16" s="7"/>
      <c r="F16" s="217" t="s">
        <v>8</v>
      </c>
      <c r="G16" s="25"/>
      <c r="H16" s="217" t="s">
        <v>9</v>
      </c>
      <c r="I16" s="25"/>
      <c r="J16" s="328" t="s">
        <v>10</v>
      </c>
      <c r="K16" s="328"/>
      <c r="L16" s="25"/>
      <c r="M16" s="217" t="s">
        <v>11</v>
      </c>
      <c r="N16" s="202"/>
      <c r="O16" s="202"/>
      <c r="P16" s="202"/>
      <c r="Q16" s="308" t="s">
        <v>109</v>
      </c>
      <c r="R16" s="309"/>
      <c r="S16" s="310"/>
      <c r="T16" s="310"/>
      <c r="U16" s="311"/>
      <c r="AG16" s="26"/>
      <c r="AH16" s="26"/>
      <c r="AI16" s="26" t="s">
        <v>12</v>
      </c>
      <c r="AJ16" s="26" t="s">
        <v>13</v>
      </c>
    </row>
    <row r="17" spans="1:36" s="8" customFormat="1" ht="13.5" customHeight="1" thickBot="1" x14ac:dyDescent="0.25">
      <c r="A17" s="7"/>
      <c r="B17" s="7" t="s">
        <v>108</v>
      </c>
      <c r="C17" s="7"/>
      <c r="F17" s="193">
        <v>43751</v>
      </c>
      <c r="G17" s="27"/>
      <c r="H17" s="194">
        <v>0.58333333333333337</v>
      </c>
      <c r="I17" s="28" t="s">
        <v>4</v>
      </c>
      <c r="J17" s="329">
        <v>43756</v>
      </c>
      <c r="K17" s="329"/>
      <c r="L17" s="29"/>
      <c r="M17" s="194">
        <v>0.75</v>
      </c>
      <c r="N17" s="312" t="str">
        <f>+AK14&amp;AK10</f>
        <v/>
      </c>
      <c r="O17" s="312"/>
      <c r="P17" s="313"/>
      <c r="Q17" s="314"/>
      <c r="R17" s="315"/>
      <c r="S17" s="315"/>
      <c r="T17" s="315"/>
      <c r="U17" s="316"/>
      <c r="AG17" s="30">
        <f>24*(-SUM(D17:I17)+SUM(J17:N17))</f>
        <v>123.99999999994179</v>
      </c>
      <c r="AH17" s="26">
        <f>+AG17/24</f>
        <v>5.1666666666642413</v>
      </c>
      <c r="AI17" s="26">
        <f>+TRUNC(AH17)</f>
        <v>5</v>
      </c>
      <c r="AJ17" s="26">
        <f>24*(AH17-AI17)</f>
        <v>3.9999999999417923</v>
      </c>
    </row>
    <row r="18" spans="1:36" ht="3.75" customHeight="1" thickBot="1" x14ac:dyDescent="0.25">
      <c r="A18" s="31"/>
      <c r="B18" s="31"/>
      <c r="C18" s="31"/>
      <c r="G18" s="32"/>
    </row>
    <row r="19" spans="1:36" ht="14.45" hidden="1" customHeight="1" x14ac:dyDescent="0.25">
      <c r="A19" s="291" t="s">
        <v>14</v>
      </c>
      <c r="B19" s="292"/>
      <c r="C19" s="292"/>
      <c r="D19" s="292"/>
      <c r="E19" s="292"/>
      <c r="F19" s="292"/>
      <c r="G19" s="293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4"/>
    </row>
    <row r="20" spans="1:36" ht="19.5" thickBot="1" x14ac:dyDescent="0.35">
      <c r="A20" s="302" t="s">
        <v>104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</row>
    <row r="21" spans="1:36" s="33" customFormat="1" ht="16.5" thickBot="1" x14ac:dyDescent="0.3">
      <c r="A21" s="33" t="s">
        <v>15</v>
      </c>
      <c r="B21" s="33" t="s">
        <v>16</v>
      </c>
      <c r="AH21" s="33" t="s">
        <v>17</v>
      </c>
    </row>
    <row r="22" spans="1:36" s="34" customFormat="1" ht="16.5" thickBot="1" x14ac:dyDescent="0.3">
      <c r="B22" s="213">
        <v>1</v>
      </c>
      <c r="C22" s="35" t="s">
        <v>18</v>
      </c>
      <c r="D22" s="36"/>
      <c r="E22" s="37"/>
      <c r="F22" s="37"/>
      <c r="G22" s="37"/>
      <c r="H22" s="295" t="s">
        <v>17</v>
      </c>
      <c r="I22" s="296"/>
      <c r="J22" s="37"/>
      <c r="K22" s="37"/>
      <c r="L22" s="153" t="s">
        <v>19</v>
      </c>
      <c r="M22" s="37"/>
      <c r="N22" s="37"/>
      <c r="O22" s="37"/>
      <c r="P22" s="37"/>
      <c r="Q22" s="37"/>
      <c r="R22" s="37"/>
      <c r="S22" s="37"/>
      <c r="T22" s="36"/>
      <c r="U22" s="38"/>
      <c r="W22" s="33"/>
      <c r="X22" s="33"/>
      <c r="Y22" s="33"/>
      <c r="Z22" s="33"/>
      <c r="AA22" s="33"/>
      <c r="AB22" s="33"/>
      <c r="AC22" s="39"/>
      <c r="AH22" s="34" t="s">
        <v>20</v>
      </c>
    </row>
    <row r="23" spans="1:36" s="33" customFormat="1" ht="3.75" customHeight="1" thickBot="1" x14ac:dyDescent="0.3">
      <c r="B23" s="21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36" s="31" customFormat="1" ht="16.5" thickBot="1" x14ac:dyDescent="0.3">
      <c r="B24" s="213">
        <v>2</v>
      </c>
      <c r="C24" s="35" t="s">
        <v>21</v>
      </c>
      <c r="D24" s="36"/>
      <c r="E24" s="37"/>
      <c r="F24" s="37"/>
      <c r="G24" s="37"/>
      <c r="H24" s="295" t="s">
        <v>20</v>
      </c>
      <c r="I24" s="29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6"/>
      <c r="U24" s="38"/>
      <c r="W24" s="40"/>
      <c r="X24" s="40"/>
      <c r="Y24" s="40"/>
      <c r="Z24" s="40"/>
      <c r="AA24" s="40"/>
      <c r="AB24" s="40"/>
      <c r="AC24" s="41"/>
    </row>
    <row r="25" spans="1:36" s="33" customFormat="1" ht="3.75" customHeight="1" x14ac:dyDescent="0.25">
      <c r="B25" s="21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36" s="33" customFormat="1" ht="15.75" customHeight="1" x14ac:dyDescent="0.25">
      <c r="B26" s="213">
        <v>3</v>
      </c>
      <c r="C26" s="297" t="s">
        <v>22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</row>
    <row r="27" spans="1:36" s="33" customFormat="1" ht="15.75" x14ac:dyDescent="0.25"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</row>
    <row r="28" spans="1:36" s="33" customFormat="1" ht="15.75" x14ac:dyDescent="0.25"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</row>
    <row r="29" spans="1:36" s="34" customFormat="1" ht="15.75" x14ac:dyDescent="0.25">
      <c r="B29" s="42"/>
      <c r="C29" s="43" t="s">
        <v>23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</row>
    <row r="30" spans="1:36" s="31" customFormat="1" ht="15.75" thickBot="1" x14ac:dyDescent="0.3">
      <c r="C30" s="45" t="s">
        <v>24</v>
      </c>
      <c r="E30" s="45"/>
    </row>
    <row r="31" spans="1:36" s="31" customFormat="1" ht="14.25" x14ac:dyDescent="0.2">
      <c r="D31" s="298" t="s">
        <v>25</v>
      </c>
      <c r="E31" s="299"/>
      <c r="F31" s="299"/>
      <c r="G31" s="300"/>
      <c r="H31" s="299" t="s">
        <v>26</v>
      </c>
      <c r="I31" s="299"/>
      <c r="J31" s="299" t="s">
        <v>27</v>
      </c>
      <c r="K31" s="299"/>
      <c r="L31" s="299"/>
      <c r="M31" s="299" t="s">
        <v>28</v>
      </c>
      <c r="N31" s="301"/>
      <c r="O31" s="46"/>
      <c r="P31" s="46"/>
      <c r="Q31" s="298" t="s">
        <v>12</v>
      </c>
      <c r="R31" s="301"/>
      <c r="S31" s="197" t="s">
        <v>29</v>
      </c>
      <c r="U31" s="47" t="s">
        <v>30</v>
      </c>
    </row>
    <row r="32" spans="1:36" s="31" customFormat="1" ht="14.25" x14ac:dyDescent="0.2">
      <c r="C32" s="48">
        <v>1</v>
      </c>
      <c r="D32" s="280">
        <f>IF(AI17&gt;=1,F17,"")</f>
        <v>43751</v>
      </c>
      <c r="E32" s="281"/>
      <c r="F32" s="281"/>
      <c r="G32" s="282"/>
      <c r="H32" s="283">
        <f>IF($AI$17&gt;=1,H17,"")</f>
        <v>0.58333333333333337</v>
      </c>
      <c r="I32" s="284"/>
      <c r="J32" s="281">
        <f>IF($AI$17&gt;=1,D32+1,"")</f>
        <v>43752</v>
      </c>
      <c r="K32" s="284"/>
      <c r="L32" s="284"/>
      <c r="M32" s="283">
        <f>IF(AI17&gt;=1,H32,"")</f>
        <v>0.58333333333333337</v>
      </c>
      <c r="N32" s="285"/>
      <c r="O32" s="49"/>
      <c r="P32" s="49"/>
      <c r="Q32" s="286">
        <f>+IF($AI$17&gt;=1,1,0)</f>
        <v>1</v>
      </c>
      <c r="R32" s="287"/>
      <c r="S32" s="198">
        <v>45</v>
      </c>
      <c r="U32" s="50">
        <f t="shared" ref="U32:U38" si="0">IF(Q32=1,(S32),(0))</f>
        <v>45</v>
      </c>
    </row>
    <row r="33" spans="3:37" s="31" customFormat="1" ht="14.25" x14ac:dyDescent="0.2">
      <c r="C33" s="48">
        <v>2</v>
      </c>
      <c r="D33" s="280">
        <f>IF($AI$17&gt;=2,D32+1,"")</f>
        <v>43752</v>
      </c>
      <c r="E33" s="281"/>
      <c r="F33" s="281"/>
      <c r="G33" s="282"/>
      <c r="H33" s="283">
        <f>IF($AI$17&gt;=2,H32,"")</f>
        <v>0.58333333333333337</v>
      </c>
      <c r="I33" s="284"/>
      <c r="J33" s="281">
        <f>IF($AI$17&gt;=2,+J32+1,"")</f>
        <v>43753</v>
      </c>
      <c r="K33" s="284"/>
      <c r="L33" s="284"/>
      <c r="M33" s="283">
        <f>IF(AI17&gt;=2,M32,"")</f>
        <v>0.58333333333333337</v>
      </c>
      <c r="N33" s="285"/>
      <c r="O33" s="49"/>
      <c r="P33" s="49"/>
      <c r="Q33" s="286">
        <f>+IF($AI$17&gt;=2,1,0)</f>
        <v>1</v>
      </c>
      <c r="R33" s="287"/>
      <c r="S33" s="198">
        <v>45</v>
      </c>
      <c r="U33" s="50">
        <f t="shared" si="0"/>
        <v>45</v>
      </c>
    </row>
    <row r="34" spans="3:37" s="31" customFormat="1" ht="14.25" x14ac:dyDescent="0.2">
      <c r="C34" s="48">
        <v>3</v>
      </c>
      <c r="D34" s="280">
        <f>IF($AI$17&gt;=3,D33+1,"")</f>
        <v>43753</v>
      </c>
      <c r="E34" s="281"/>
      <c r="F34" s="281"/>
      <c r="G34" s="282"/>
      <c r="H34" s="283">
        <f>IF($AI$17&gt;=3,H33,"")</f>
        <v>0.58333333333333337</v>
      </c>
      <c r="I34" s="284"/>
      <c r="J34" s="281">
        <f>IF($AI$17&gt;=3,+J33+1,"")</f>
        <v>43754</v>
      </c>
      <c r="K34" s="284"/>
      <c r="L34" s="284"/>
      <c r="M34" s="283">
        <f>IF(AI17&gt;=3,H34,"")</f>
        <v>0.58333333333333337</v>
      </c>
      <c r="N34" s="285"/>
      <c r="O34" s="49"/>
      <c r="P34" s="49"/>
      <c r="Q34" s="286">
        <f>+IF($AI$17&gt;=3,1,0)</f>
        <v>1</v>
      </c>
      <c r="R34" s="287"/>
      <c r="S34" s="198">
        <v>45</v>
      </c>
      <c r="U34" s="50">
        <f t="shared" si="0"/>
        <v>45</v>
      </c>
    </row>
    <row r="35" spans="3:37" s="31" customFormat="1" ht="14.25" x14ac:dyDescent="0.2">
      <c r="C35" s="48">
        <v>4</v>
      </c>
      <c r="D35" s="280">
        <f>IF($AI$17&gt;=4,D34+1,"")</f>
        <v>43754</v>
      </c>
      <c r="E35" s="281"/>
      <c r="F35" s="281"/>
      <c r="G35" s="282"/>
      <c r="H35" s="283">
        <f>IF($AI$17&gt;=4,H34,"")</f>
        <v>0.58333333333333337</v>
      </c>
      <c r="I35" s="284"/>
      <c r="J35" s="281">
        <f>IF($AI$17&gt;=4,+J34+1,"")</f>
        <v>43755</v>
      </c>
      <c r="K35" s="284"/>
      <c r="L35" s="284"/>
      <c r="M35" s="283">
        <f>IF(AI17&gt;=4,H35,"")</f>
        <v>0.58333333333333337</v>
      </c>
      <c r="N35" s="285"/>
      <c r="O35" s="49"/>
      <c r="P35" s="49"/>
      <c r="Q35" s="286">
        <f>+IF($AI$17&gt;=4,1,0)</f>
        <v>1</v>
      </c>
      <c r="R35" s="287"/>
      <c r="S35" s="198">
        <v>45</v>
      </c>
      <c r="U35" s="50">
        <f t="shared" si="0"/>
        <v>45</v>
      </c>
      <c r="AB35" s="51"/>
    </row>
    <row r="36" spans="3:37" s="31" customFormat="1" ht="14.25" x14ac:dyDescent="0.2">
      <c r="C36" s="48">
        <v>5</v>
      </c>
      <c r="D36" s="280">
        <f>IF($AI$17&gt;=5,D35+1,"")</f>
        <v>43755</v>
      </c>
      <c r="E36" s="281"/>
      <c r="F36" s="281"/>
      <c r="G36" s="282"/>
      <c r="H36" s="283">
        <f>IF($AI$17&gt;=5,H35,"")</f>
        <v>0.58333333333333337</v>
      </c>
      <c r="I36" s="284"/>
      <c r="J36" s="281">
        <f>IF($AI$17&gt;=5,+J35+1,"")</f>
        <v>43756</v>
      </c>
      <c r="K36" s="284"/>
      <c r="L36" s="284"/>
      <c r="M36" s="283">
        <f>IF(AI17&gt;=5,H36,"")</f>
        <v>0.58333333333333337</v>
      </c>
      <c r="N36" s="285"/>
      <c r="O36" s="49"/>
      <c r="P36" s="49"/>
      <c r="Q36" s="286">
        <f>+IF($AI$17&gt;=5,1,0)</f>
        <v>1</v>
      </c>
      <c r="R36" s="287"/>
      <c r="S36" s="198">
        <v>45</v>
      </c>
      <c r="U36" s="50">
        <f t="shared" si="0"/>
        <v>45</v>
      </c>
      <c r="AB36" s="51"/>
      <c r="AC36" s="52"/>
    </row>
    <row r="37" spans="3:37" s="31" customFormat="1" ht="14.25" x14ac:dyDescent="0.2">
      <c r="C37" s="48">
        <v>6</v>
      </c>
      <c r="D37" s="280" t="str">
        <f>IF($AI$17&gt;=6,D36+1,"")</f>
        <v/>
      </c>
      <c r="E37" s="281"/>
      <c r="F37" s="281"/>
      <c r="G37" s="282"/>
      <c r="H37" s="283" t="str">
        <f>IF($AI$17&gt;=6,H36,"")</f>
        <v/>
      </c>
      <c r="I37" s="284"/>
      <c r="J37" s="281" t="str">
        <f>IF($AI$17&gt;=6,+J36+1,"")</f>
        <v/>
      </c>
      <c r="K37" s="284"/>
      <c r="L37" s="284"/>
      <c r="M37" s="283" t="str">
        <f>IF(AI17&gt;=6,H37,"")</f>
        <v/>
      </c>
      <c r="N37" s="285"/>
      <c r="O37" s="49"/>
      <c r="P37" s="49"/>
      <c r="Q37" s="286">
        <f>+IF($AI$17&gt;=6,1,0)</f>
        <v>0</v>
      </c>
      <c r="R37" s="287"/>
      <c r="S37" s="198">
        <v>45</v>
      </c>
      <c r="U37" s="50">
        <f t="shared" si="0"/>
        <v>0</v>
      </c>
      <c r="AB37" s="51"/>
      <c r="AC37" s="40"/>
    </row>
    <row r="38" spans="3:37" s="31" customFormat="1" ht="15" thickBot="1" x14ac:dyDescent="0.25">
      <c r="C38" s="48">
        <v>7</v>
      </c>
      <c r="D38" s="280" t="str">
        <f>IF($AI$17&gt;=7,D37+1,"")</f>
        <v/>
      </c>
      <c r="E38" s="281"/>
      <c r="F38" s="281"/>
      <c r="G38" s="282"/>
      <c r="H38" s="283" t="str">
        <f>IF($AI$17&gt;=7,H37,"")</f>
        <v/>
      </c>
      <c r="I38" s="284"/>
      <c r="J38" s="281" t="str">
        <f>IF($AI$17&gt;=7,+J37+1,"")</f>
        <v/>
      </c>
      <c r="K38" s="284"/>
      <c r="L38" s="284"/>
      <c r="M38" s="283" t="str">
        <f>IF(AI17&gt;=7,H38,"")</f>
        <v/>
      </c>
      <c r="N38" s="285"/>
      <c r="O38" s="49"/>
      <c r="P38" s="49"/>
      <c r="Q38" s="286">
        <f>+IF($AI$17&gt;=7,1,0)</f>
        <v>0</v>
      </c>
      <c r="R38" s="287"/>
      <c r="S38" s="199">
        <v>45</v>
      </c>
      <c r="U38" s="53">
        <f t="shared" si="0"/>
        <v>0</v>
      </c>
      <c r="AB38" s="51"/>
    </row>
    <row r="39" spans="3:37" s="31" customFormat="1" ht="15" hidden="1" customHeight="1" x14ac:dyDescent="0.25">
      <c r="C39" s="45" t="s">
        <v>31</v>
      </c>
      <c r="E39" s="45"/>
      <c r="F39" s="54"/>
      <c r="G39" s="55"/>
      <c r="H39" s="54"/>
      <c r="I39" s="40"/>
      <c r="J39" s="56"/>
      <c r="K39" s="56"/>
      <c r="M39" s="57"/>
      <c r="N39" s="57"/>
      <c r="O39" s="57"/>
      <c r="P39" s="57"/>
      <c r="Q39" s="57"/>
      <c r="S39" s="58"/>
      <c r="U39" s="59">
        <f>SUM(U32:U38)</f>
        <v>225</v>
      </c>
      <c r="AB39" s="40"/>
    </row>
    <row r="40" spans="3:37" s="31" customFormat="1" ht="15" hidden="1" customHeight="1" x14ac:dyDescent="0.25">
      <c r="C40" s="60"/>
      <c r="E40" s="288" t="s">
        <v>32</v>
      </c>
      <c r="F40" s="289"/>
      <c r="G40" s="289"/>
      <c r="H40" s="289"/>
      <c r="I40" s="289"/>
      <c r="J40" s="290"/>
      <c r="K40" s="61"/>
      <c r="M40" s="58"/>
      <c r="AF40" s="273"/>
      <c r="AG40" s="274"/>
      <c r="AH40" s="274"/>
      <c r="AI40" s="274"/>
      <c r="AJ40" s="274"/>
      <c r="AK40" s="275"/>
    </row>
    <row r="41" spans="3:37" s="40" customFormat="1" ht="15" hidden="1" customHeight="1" x14ac:dyDescent="0.2">
      <c r="C41" s="31"/>
      <c r="E41" s="276" t="s">
        <v>33</v>
      </c>
      <c r="F41" s="277"/>
      <c r="G41" s="276" t="s">
        <v>34</v>
      </c>
      <c r="H41" s="277"/>
      <c r="I41" s="276" t="s">
        <v>35</v>
      </c>
      <c r="J41" s="277"/>
      <c r="K41" s="62"/>
      <c r="L41" s="278" t="s">
        <v>36</v>
      </c>
      <c r="M41" s="279"/>
      <c r="P41" s="47" t="s">
        <v>37</v>
      </c>
      <c r="AF41" s="276"/>
      <c r="AG41" s="277"/>
      <c r="AH41" s="276"/>
      <c r="AI41" s="277"/>
      <c r="AJ41" s="276"/>
      <c r="AK41" s="277"/>
    </row>
    <row r="42" spans="3:37" s="40" customFormat="1" ht="15" hidden="1" customHeight="1" x14ac:dyDescent="0.25">
      <c r="C42" s="269" t="s">
        <v>38</v>
      </c>
      <c r="D42" s="270"/>
      <c r="E42" s="63"/>
      <c r="F42" s="64"/>
      <c r="G42" s="65"/>
      <c r="H42" s="66"/>
      <c r="I42" s="65"/>
      <c r="J42" s="66"/>
      <c r="K42" s="67"/>
      <c r="L42" s="271">
        <f>F42+H42+J42</f>
        <v>0</v>
      </c>
      <c r="M42" s="272"/>
      <c r="P42" s="50">
        <f>IF(L42 &lt;=U32,L42,U32)</f>
        <v>0</v>
      </c>
      <c r="AF42" s="65"/>
      <c r="AG42" s="66"/>
      <c r="AH42" s="68"/>
      <c r="AI42" s="66"/>
      <c r="AJ42" s="68"/>
      <c r="AK42" s="66"/>
    </row>
    <row r="43" spans="3:37" s="40" customFormat="1" ht="15" hidden="1" customHeight="1" x14ac:dyDescent="0.25">
      <c r="C43" s="269" t="s">
        <v>39</v>
      </c>
      <c r="D43" s="270"/>
      <c r="E43" s="63"/>
      <c r="F43" s="64"/>
      <c r="G43" s="65"/>
      <c r="H43" s="66"/>
      <c r="I43" s="65"/>
      <c r="J43" s="66"/>
      <c r="K43" s="67"/>
      <c r="L43" s="271">
        <f>F43+H43+J43</f>
        <v>0</v>
      </c>
      <c r="M43" s="272"/>
      <c r="P43" s="50">
        <f>IF(L43 &lt;=U33,L43,U33)</f>
        <v>0</v>
      </c>
      <c r="AF43" s="65"/>
      <c r="AG43" s="66"/>
      <c r="AH43" s="68"/>
      <c r="AI43" s="66"/>
      <c r="AJ43" s="68"/>
      <c r="AK43" s="66"/>
    </row>
    <row r="44" spans="3:37" s="40" customFormat="1" ht="15" hidden="1" customHeight="1" x14ac:dyDescent="0.25">
      <c r="C44" s="269" t="s">
        <v>40</v>
      </c>
      <c r="D44" s="270"/>
      <c r="E44" s="63"/>
      <c r="F44" s="64"/>
      <c r="G44" s="65"/>
      <c r="H44" s="66"/>
      <c r="I44" s="65"/>
      <c r="J44" s="66"/>
      <c r="K44" s="67"/>
      <c r="L44" s="271">
        <f t="shared" ref="L44:L48" si="1">F44+H44+J44</f>
        <v>0</v>
      </c>
      <c r="M44" s="272"/>
      <c r="P44" s="50">
        <f t="shared" ref="P44:P48" si="2">IF(L44 &lt;=U34,L44,U34)</f>
        <v>0</v>
      </c>
      <c r="AF44" s="65"/>
      <c r="AG44" s="66"/>
      <c r="AH44" s="68"/>
      <c r="AI44" s="66"/>
      <c r="AJ44" s="68"/>
      <c r="AK44" s="66"/>
    </row>
    <row r="45" spans="3:37" s="40" customFormat="1" ht="15" hidden="1" customHeight="1" x14ac:dyDescent="0.25">
      <c r="C45" s="269" t="s">
        <v>41</v>
      </c>
      <c r="D45" s="270"/>
      <c r="E45" s="63"/>
      <c r="F45" s="64"/>
      <c r="G45" s="65"/>
      <c r="H45" s="66"/>
      <c r="I45" s="65"/>
      <c r="J45" s="66"/>
      <c r="K45" s="67"/>
      <c r="L45" s="271">
        <f t="shared" si="1"/>
        <v>0</v>
      </c>
      <c r="M45" s="272"/>
      <c r="P45" s="50">
        <f t="shared" si="2"/>
        <v>0</v>
      </c>
      <c r="AF45" s="65"/>
      <c r="AG45" s="66"/>
      <c r="AH45" s="68"/>
      <c r="AI45" s="66"/>
      <c r="AJ45" s="68"/>
      <c r="AK45" s="66"/>
    </row>
    <row r="46" spans="3:37" s="40" customFormat="1" ht="15" hidden="1" customHeight="1" x14ac:dyDescent="0.25">
      <c r="C46" s="269" t="s">
        <v>42</v>
      </c>
      <c r="D46" s="270"/>
      <c r="E46" s="63"/>
      <c r="F46" s="64"/>
      <c r="G46" s="65"/>
      <c r="H46" s="66"/>
      <c r="I46" s="65"/>
      <c r="J46" s="66"/>
      <c r="K46" s="67"/>
      <c r="L46" s="271">
        <f t="shared" si="1"/>
        <v>0</v>
      </c>
      <c r="M46" s="272"/>
      <c r="P46" s="50">
        <f>IF(L46 &lt;=U36,L46,U36)</f>
        <v>0</v>
      </c>
      <c r="AF46" s="69"/>
      <c r="AG46" s="66"/>
      <c r="AH46" s="68"/>
      <c r="AI46" s="66"/>
      <c r="AJ46" s="68"/>
      <c r="AK46" s="66"/>
    </row>
    <row r="47" spans="3:37" s="40" customFormat="1" ht="15" hidden="1" customHeight="1" x14ac:dyDescent="0.25">
      <c r="C47" s="269" t="s">
        <v>43</v>
      </c>
      <c r="D47" s="270"/>
      <c r="E47" s="63"/>
      <c r="F47" s="64"/>
      <c r="G47" s="65"/>
      <c r="H47" s="66"/>
      <c r="I47" s="65"/>
      <c r="J47" s="66"/>
      <c r="K47" s="67"/>
      <c r="L47" s="271">
        <f t="shared" si="1"/>
        <v>0</v>
      </c>
      <c r="M47" s="272"/>
      <c r="P47" s="50">
        <f t="shared" si="2"/>
        <v>0</v>
      </c>
      <c r="AF47" s="65"/>
      <c r="AG47" s="66"/>
      <c r="AH47" s="68"/>
      <c r="AI47" s="66"/>
      <c r="AJ47" s="68"/>
      <c r="AK47" s="66"/>
    </row>
    <row r="48" spans="3:37" s="40" customFormat="1" ht="15" hidden="1" customHeight="1" x14ac:dyDescent="0.25">
      <c r="C48" s="256" t="s">
        <v>44</v>
      </c>
      <c r="D48" s="257"/>
      <c r="E48" s="70"/>
      <c r="F48" s="71"/>
      <c r="G48" s="72"/>
      <c r="H48" s="73"/>
      <c r="I48" s="72"/>
      <c r="J48" s="73"/>
      <c r="K48" s="74"/>
      <c r="L48" s="258">
        <f t="shared" si="1"/>
        <v>0</v>
      </c>
      <c r="M48" s="259"/>
      <c r="P48" s="50">
        <f t="shared" si="2"/>
        <v>0</v>
      </c>
      <c r="AF48" s="72"/>
      <c r="AG48" s="73"/>
      <c r="AH48" s="75"/>
      <c r="AI48" s="73"/>
      <c r="AJ48" s="75"/>
      <c r="AK48" s="73"/>
    </row>
    <row r="49" spans="1:37" s="40" customFormat="1" ht="15" hidden="1" customHeight="1" x14ac:dyDescent="0.2">
      <c r="C49" s="76" t="s">
        <v>45</v>
      </c>
      <c r="D49" s="77"/>
      <c r="E49" s="78"/>
      <c r="F49" s="79"/>
      <c r="G49" s="79"/>
      <c r="H49" s="80"/>
      <c r="I49" s="260">
        <f>SUM(F42:F48)+SUM(H42:H48)+SUM(J42:J48)</f>
        <v>0</v>
      </c>
      <c r="J49" s="261"/>
      <c r="L49" s="262">
        <f>SUM(M42:M48)</f>
        <v>0</v>
      </c>
      <c r="M49" s="263"/>
      <c r="P49" s="81">
        <f>SUM(P42:P48)</f>
        <v>0</v>
      </c>
      <c r="V49" s="58">
        <f>I49+AJ49</f>
        <v>0</v>
      </c>
      <c r="W49" s="58"/>
      <c r="X49" s="58"/>
      <c r="Y49" s="58"/>
      <c r="Z49" s="58"/>
      <c r="AA49" s="58"/>
      <c r="AB49" s="58"/>
      <c r="AC49" s="58"/>
      <c r="AD49" s="58"/>
      <c r="AE49" s="58"/>
      <c r="AF49" s="82"/>
      <c r="AG49" s="80"/>
      <c r="AH49" s="80"/>
      <c r="AI49" s="80"/>
      <c r="AJ49" s="264"/>
      <c r="AK49" s="265"/>
    </row>
    <row r="50" spans="1:37" s="31" customFormat="1" ht="3.75" customHeight="1" x14ac:dyDescent="0.2">
      <c r="S50" s="59"/>
      <c r="AC50" s="40"/>
    </row>
    <row r="51" spans="1:37" s="31" customFormat="1" ht="15" x14ac:dyDescent="0.25">
      <c r="C51" s="45" t="s">
        <v>46</v>
      </c>
      <c r="G51" s="15"/>
      <c r="H51" s="266" t="s">
        <v>47</v>
      </c>
      <c r="I51" s="267"/>
      <c r="J51" s="266" t="s">
        <v>26</v>
      </c>
      <c r="K51" s="268"/>
      <c r="L51" s="267"/>
      <c r="M51" s="266" t="s">
        <v>28</v>
      </c>
      <c r="N51" s="267"/>
      <c r="O51" s="83"/>
      <c r="P51" s="83"/>
      <c r="Q51" s="84"/>
      <c r="R51" s="203" t="s">
        <v>13</v>
      </c>
      <c r="S51" s="86" t="s">
        <v>29</v>
      </c>
      <c r="U51" s="87" t="s">
        <v>37</v>
      </c>
      <c r="W51" s="58"/>
      <c r="X51" s="58"/>
      <c r="Y51" s="58"/>
      <c r="Z51" s="58"/>
      <c r="AA51" s="58"/>
      <c r="AB51" s="58"/>
      <c r="AC51" s="88"/>
      <c r="AH51" s="59"/>
    </row>
    <row r="52" spans="1:37" s="31" customFormat="1" ht="14.25" x14ac:dyDescent="0.2">
      <c r="D52" s="244" t="s">
        <v>48</v>
      </c>
      <c r="E52" s="244"/>
      <c r="F52" s="244"/>
      <c r="G52" s="244"/>
      <c r="H52" s="245" t="str">
        <f>IF(AND(AJ17&gt;0,$AJ$17&lt;2),$J$17,"")</f>
        <v/>
      </c>
      <c r="I52" s="246"/>
      <c r="J52" s="247" t="str">
        <f>IF(AND(AJ17&gt;0,$AJ$17&lt;2),$H$17,"")</f>
        <v/>
      </c>
      <c r="K52" s="248"/>
      <c r="L52" s="249"/>
      <c r="M52" s="247" t="str">
        <f>IF(AND(AJ17&gt;0,$AJ$17&lt;2),$M$17,"")</f>
        <v/>
      </c>
      <c r="N52" s="249"/>
      <c r="O52" s="83"/>
      <c r="P52" s="83"/>
      <c r="Q52" s="84"/>
      <c r="R52" s="89">
        <f>IF($AJ$17&lt;2,$AJ$17,0)</f>
        <v>0</v>
      </c>
      <c r="S52" s="90">
        <v>0</v>
      </c>
      <c r="U52" s="91">
        <f>IF(R52&gt;0,S52,0)</f>
        <v>0</v>
      </c>
      <c r="AC52" s="41"/>
      <c r="AH52" s="59"/>
    </row>
    <row r="53" spans="1:37" s="31" customFormat="1" ht="15" customHeight="1" x14ac:dyDescent="0.2">
      <c r="D53" s="244" t="s">
        <v>49</v>
      </c>
      <c r="E53" s="244"/>
      <c r="F53" s="244"/>
      <c r="G53" s="244"/>
      <c r="H53" s="245">
        <f>IF(AND($AJ$17&gt;=2,$AJ$17&lt;6),$J$17,"")</f>
        <v>43756</v>
      </c>
      <c r="I53" s="246"/>
      <c r="J53" s="247">
        <f>IF(AND($AJ$17&gt;=2,$AJ$17&lt;6),$H$17,"")</f>
        <v>0.58333333333333337</v>
      </c>
      <c r="K53" s="248"/>
      <c r="L53" s="249"/>
      <c r="M53" s="247">
        <f>IF(AND($AJ$17&gt;=2,$AJ$17&lt;6),$M$17,"")</f>
        <v>0.75</v>
      </c>
      <c r="N53" s="249"/>
      <c r="O53" s="83"/>
      <c r="P53" s="83"/>
      <c r="Q53" s="84"/>
      <c r="R53" s="89">
        <f>IF(AND($AJ$17&gt;=2,AJ17&lt;6),$AJ$17,0)</f>
        <v>3.9999999999417923</v>
      </c>
      <c r="S53" s="90">
        <v>12</v>
      </c>
      <c r="U53" s="91">
        <f>IF(R53&gt;0,S53,0)</f>
        <v>12</v>
      </c>
      <c r="AC53" s="41"/>
      <c r="AH53" s="59"/>
    </row>
    <row r="54" spans="1:37" s="31" customFormat="1" ht="14.25" x14ac:dyDescent="0.2">
      <c r="D54" s="244" t="s">
        <v>50</v>
      </c>
      <c r="E54" s="244"/>
      <c r="F54" s="244"/>
      <c r="G54" s="244"/>
      <c r="H54" s="245" t="str">
        <f>IF(AND($AJ$17&gt;=6,$AJ$17&lt;12),$J$17,"")</f>
        <v/>
      </c>
      <c r="I54" s="246"/>
      <c r="J54" s="247" t="str">
        <f>IF(AND($AJ$17&gt;=6,$AJ$17&lt;12),$H$17,"")</f>
        <v/>
      </c>
      <c r="K54" s="248"/>
      <c r="L54" s="249"/>
      <c r="M54" s="247" t="str">
        <f>IF(AND($AJ$17&gt;=6,$AJ$17&lt;12),$M$17,"")</f>
        <v/>
      </c>
      <c r="N54" s="249"/>
      <c r="O54" s="83"/>
      <c r="P54" s="83"/>
      <c r="Q54" s="84"/>
      <c r="R54" s="89">
        <f>IF(AND($AJ$17&gt;=6,AJ17&lt;12),$AJ$17,0)</f>
        <v>0</v>
      </c>
      <c r="S54" s="90">
        <v>20</v>
      </c>
      <c r="U54" s="91">
        <f>IF(R54&gt;0,S54,0)</f>
        <v>0</v>
      </c>
      <c r="AC54" s="92"/>
    </row>
    <row r="55" spans="1:37" s="31" customFormat="1" ht="15" thickBot="1" x14ac:dyDescent="0.25">
      <c r="D55" s="250" t="s">
        <v>51</v>
      </c>
      <c r="E55" s="250"/>
      <c r="F55" s="250"/>
      <c r="G55" s="250"/>
      <c r="H55" s="251" t="str">
        <f>IF($AJ$17&gt;=12,$J$17,"")</f>
        <v/>
      </c>
      <c r="I55" s="252"/>
      <c r="J55" s="253" t="str">
        <f>IF($AJ$17&gt;=12,$H$17,"")</f>
        <v/>
      </c>
      <c r="K55" s="254"/>
      <c r="L55" s="255"/>
      <c r="M55" s="253" t="str">
        <f>IF($AJ$17&gt;=12,$M$17,"")</f>
        <v/>
      </c>
      <c r="N55" s="255"/>
      <c r="O55" s="93"/>
      <c r="P55" s="93"/>
      <c r="Q55" s="94"/>
      <c r="R55" s="95">
        <f>IF($AJ$17&gt;=12,$AJ$17,0)</f>
        <v>0</v>
      </c>
      <c r="S55" s="96">
        <v>30</v>
      </c>
      <c r="U55" s="91">
        <f>IF(R55&gt;0,S55,0)</f>
        <v>0</v>
      </c>
      <c r="V55" s="59"/>
      <c r="AC55" s="92"/>
      <c r="AD55" s="59"/>
      <c r="AE55" s="59"/>
      <c r="AF55" s="59"/>
    </row>
    <row r="56" spans="1:37" s="31" customFormat="1" ht="15.75" hidden="1" thickBot="1" x14ac:dyDescent="0.3">
      <c r="D56" s="97" t="s">
        <v>52</v>
      </c>
      <c r="E56" s="98"/>
      <c r="F56" s="99"/>
      <c r="G56" s="99"/>
      <c r="H56" s="235">
        <v>0</v>
      </c>
      <c r="I56" s="236"/>
      <c r="J56" s="237">
        <v>0</v>
      </c>
      <c r="K56" s="238"/>
      <c r="L56" s="238"/>
      <c r="M56" s="237">
        <v>0</v>
      </c>
      <c r="N56" s="239"/>
      <c r="O56" s="205"/>
      <c r="P56" s="237">
        <v>0</v>
      </c>
      <c r="Q56" s="239"/>
      <c r="R56" s="204">
        <v>0</v>
      </c>
      <c r="S56" s="204">
        <v>0</v>
      </c>
      <c r="T56" s="102"/>
      <c r="U56" s="103">
        <f>H56+J56+M56+R56+S56+P56</f>
        <v>0</v>
      </c>
      <c r="AC56" s="92"/>
    </row>
    <row r="57" spans="1:37" s="31" customFormat="1" ht="15.75" thickBot="1" x14ac:dyDescent="0.3">
      <c r="D57" s="240" t="s">
        <v>53</v>
      </c>
      <c r="E57" s="241"/>
      <c r="F57" s="241"/>
      <c r="G57" s="241"/>
      <c r="H57" s="241"/>
      <c r="I57" s="241"/>
      <c r="J57" s="241"/>
      <c r="K57" s="241"/>
      <c r="L57" s="241"/>
      <c r="M57" s="242"/>
      <c r="N57" s="243"/>
      <c r="O57" s="243"/>
      <c r="P57" s="243"/>
      <c r="Q57" s="243"/>
      <c r="R57" s="243"/>
      <c r="S57" s="206"/>
      <c r="T57" s="105"/>
      <c r="U57" s="106">
        <f>SUM(U52:U56)</f>
        <v>12</v>
      </c>
      <c r="V57" s="59"/>
      <c r="W57" s="59"/>
      <c r="X57" s="59"/>
      <c r="Y57" s="59"/>
      <c r="Z57" s="59"/>
      <c r="AA57" s="59"/>
      <c r="AB57" s="59"/>
      <c r="AC57" s="107"/>
      <c r="AD57" s="59"/>
      <c r="AE57" s="59"/>
      <c r="AF57" s="59"/>
    </row>
    <row r="58" spans="1:37" s="31" customFormat="1" ht="3.75" customHeight="1" thickBot="1" x14ac:dyDescent="0.25">
      <c r="AC58" s="92"/>
    </row>
    <row r="59" spans="1:37" s="33" customFormat="1" ht="15" customHeight="1" thickBot="1" x14ac:dyDescent="0.3">
      <c r="B59" s="108"/>
      <c r="C59" s="109" t="s">
        <v>87</v>
      </c>
      <c r="D59" s="109"/>
      <c r="E59" s="109"/>
      <c r="F59" s="110"/>
      <c r="G59" s="111"/>
      <c r="H59" s="110"/>
      <c r="I59" s="109"/>
      <c r="J59" s="112"/>
      <c r="K59" s="112"/>
      <c r="L59" s="109"/>
      <c r="M59" s="113"/>
      <c r="N59" s="113"/>
      <c r="O59" s="113"/>
      <c r="P59" s="113"/>
      <c r="Q59" s="113"/>
      <c r="R59" s="109"/>
      <c r="S59" s="114"/>
      <c r="T59" s="109"/>
      <c r="U59" s="115">
        <f>U57+SUM(U32:U38)</f>
        <v>237</v>
      </c>
      <c r="W59" s="59"/>
      <c r="X59" s="59"/>
      <c r="Y59" s="59"/>
      <c r="Z59" s="59"/>
      <c r="AA59" s="59"/>
      <c r="AB59" s="59"/>
      <c r="AC59" s="107"/>
    </row>
    <row r="60" spans="1:37" s="33" customFormat="1" ht="3.75" customHeight="1" thickBot="1" x14ac:dyDescent="0.3">
      <c r="A60" s="36"/>
      <c r="B60" s="36"/>
      <c r="C60" s="36"/>
      <c r="D60" s="36"/>
      <c r="E60" s="36"/>
      <c r="F60" s="209"/>
      <c r="G60" s="210"/>
      <c r="H60" s="209"/>
      <c r="I60" s="36"/>
      <c r="J60" s="211"/>
      <c r="K60" s="211"/>
      <c r="L60" s="36"/>
      <c r="M60" s="212"/>
      <c r="N60" s="212"/>
      <c r="O60" s="212"/>
      <c r="P60" s="212"/>
      <c r="Q60" s="212"/>
      <c r="R60" s="36"/>
      <c r="S60" s="38"/>
      <c r="T60" s="36"/>
      <c r="U60" s="38"/>
      <c r="W60" s="59"/>
      <c r="X60" s="59"/>
      <c r="Y60" s="59"/>
      <c r="Z60" s="59"/>
      <c r="AA60" s="59"/>
      <c r="AB60" s="59"/>
      <c r="AC60" s="107"/>
    </row>
    <row r="61" spans="1:37" s="33" customFormat="1" ht="15" customHeight="1" thickBot="1" x14ac:dyDescent="0.3">
      <c r="A61" s="122"/>
      <c r="B61" s="213">
        <v>4</v>
      </c>
      <c r="C61" s="152" t="s">
        <v>64</v>
      </c>
      <c r="D61" s="119"/>
      <c r="E61" s="119"/>
      <c r="F61" s="119"/>
      <c r="G61" s="119"/>
      <c r="H61" s="208" t="s">
        <v>17</v>
      </c>
      <c r="I61" s="151"/>
      <c r="J61" s="153" t="s">
        <v>65</v>
      </c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W61" s="59"/>
      <c r="X61" s="59"/>
      <c r="Y61" s="59"/>
      <c r="Z61" s="59"/>
      <c r="AA61" s="59"/>
      <c r="AB61" s="59"/>
      <c r="AC61" s="107"/>
    </row>
    <row r="62" spans="1:37" s="33" customFormat="1" ht="7.5" customHeight="1" thickBot="1" x14ac:dyDescent="0.3">
      <c r="A62" s="122"/>
      <c r="B62" s="122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19"/>
      <c r="R62" s="119"/>
      <c r="S62" s="119"/>
      <c r="T62" s="119"/>
      <c r="U62" s="119"/>
      <c r="W62" s="59"/>
      <c r="X62" s="59"/>
      <c r="Y62" s="59"/>
      <c r="Z62" s="59"/>
      <c r="AA62" s="59"/>
      <c r="AB62" s="59"/>
      <c r="AC62" s="107"/>
    </row>
    <row r="63" spans="1:37" s="33" customFormat="1" ht="15" customHeight="1" thickBot="1" x14ac:dyDescent="0.3">
      <c r="A63" s="122"/>
      <c r="B63" s="122"/>
      <c r="C63" s="122"/>
      <c r="D63" s="154" t="s">
        <v>67</v>
      </c>
      <c r="E63" s="155"/>
      <c r="F63" s="151"/>
      <c r="G63" s="228" t="s">
        <v>66</v>
      </c>
      <c r="H63" s="229"/>
      <c r="I63" s="149"/>
      <c r="J63" s="152" t="s">
        <v>55</v>
      </c>
      <c r="K63" s="122"/>
      <c r="L63" s="122"/>
      <c r="M63" s="150"/>
      <c r="N63" s="150"/>
      <c r="O63" s="150"/>
      <c r="P63" s="150"/>
      <c r="Q63" s="150"/>
      <c r="R63" s="150"/>
      <c r="S63" s="149"/>
      <c r="T63" s="122"/>
      <c r="U63" s="129"/>
      <c r="W63" s="59"/>
      <c r="X63" s="59"/>
      <c r="Y63" s="59"/>
      <c r="Z63" s="59"/>
      <c r="AA63" s="59"/>
      <c r="AB63" s="59"/>
      <c r="AC63" s="107"/>
    </row>
    <row r="64" spans="1:37" s="33" customFormat="1" ht="15" customHeight="1" thickBot="1" x14ac:dyDescent="0.3">
      <c r="A64" s="122"/>
      <c r="B64" s="122"/>
      <c r="C64" s="122"/>
      <c r="D64" s="156" t="s">
        <v>68</v>
      </c>
      <c r="E64" s="122"/>
      <c r="F64" s="149"/>
      <c r="G64" s="149"/>
      <c r="H64" s="149"/>
      <c r="I64" s="149"/>
      <c r="J64" s="122"/>
      <c r="K64" s="122"/>
      <c r="L64" s="122"/>
      <c r="M64" s="150"/>
      <c r="N64" s="150"/>
      <c r="O64" s="150"/>
      <c r="P64" s="150"/>
      <c r="Q64" s="150"/>
      <c r="R64" s="150"/>
      <c r="S64" s="149"/>
      <c r="T64" s="122"/>
      <c r="U64" s="129"/>
      <c r="W64" s="59"/>
      <c r="X64" s="59"/>
      <c r="Y64" s="59"/>
      <c r="Z64" s="59"/>
      <c r="AA64" s="59"/>
      <c r="AB64" s="59"/>
      <c r="AC64" s="107"/>
    </row>
    <row r="65" spans="1:36" s="33" customFormat="1" ht="15" customHeight="1" thickBot="1" x14ac:dyDescent="0.3">
      <c r="A65" s="155"/>
      <c r="B65" s="155"/>
      <c r="C65" s="155"/>
      <c r="D65" s="155" t="s">
        <v>70</v>
      </c>
      <c r="E65" s="155"/>
      <c r="F65" s="157"/>
      <c r="G65" s="157"/>
      <c r="H65" s="155"/>
      <c r="I65" s="230"/>
      <c r="J65" s="231"/>
      <c r="K65" s="155"/>
      <c r="L65" s="155" t="s">
        <v>71</v>
      </c>
      <c r="M65" s="155"/>
      <c r="N65" s="232">
        <v>0.46</v>
      </c>
      <c r="O65" s="232"/>
      <c r="P65" s="232"/>
      <c r="Q65" s="156" t="s">
        <v>72</v>
      </c>
      <c r="R65" s="156"/>
      <c r="S65" s="200">
        <f>N65*I65</f>
        <v>0</v>
      </c>
      <c r="T65" s="155"/>
      <c r="U65" s="158"/>
      <c r="W65" s="59"/>
      <c r="X65" s="218" t="s">
        <v>121</v>
      </c>
      <c r="Y65" s="59"/>
      <c r="Z65" s="59"/>
      <c r="AA65" s="59"/>
      <c r="AB65" s="59"/>
      <c r="AC65" s="107"/>
    </row>
    <row r="66" spans="1:36" s="33" customFormat="1" ht="15" customHeight="1" x14ac:dyDescent="0.25">
      <c r="A66" s="155"/>
      <c r="B66" s="155"/>
      <c r="C66" s="155"/>
      <c r="D66" s="155"/>
      <c r="E66" s="155"/>
      <c r="F66" s="157"/>
      <c r="G66" s="157"/>
      <c r="H66" s="157"/>
      <c r="I66" s="157"/>
      <c r="J66" s="155"/>
      <c r="K66" s="155"/>
      <c r="L66" s="155"/>
      <c r="M66" s="156"/>
      <c r="N66" s="156"/>
      <c r="O66" s="156"/>
      <c r="P66" s="156"/>
      <c r="Q66" s="156"/>
      <c r="R66" s="156"/>
      <c r="S66" s="157"/>
      <c r="T66" s="155"/>
      <c r="U66" s="158"/>
      <c r="W66" s="59"/>
      <c r="X66" s="59"/>
      <c r="Y66" s="59"/>
      <c r="Z66" s="59"/>
      <c r="AA66" s="59"/>
      <c r="AB66" s="59"/>
      <c r="AC66" s="107"/>
    </row>
    <row r="67" spans="1:36" s="33" customFormat="1" ht="15" customHeight="1" x14ac:dyDescent="0.25">
      <c r="A67" s="155"/>
      <c r="B67" s="213">
        <v>5</v>
      </c>
      <c r="C67" s="152" t="s">
        <v>73</v>
      </c>
      <c r="D67" s="155"/>
      <c r="E67" s="155"/>
      <c r="F67" s="157"/>
      <c r="G67" s="157"/>
      <c r="H67" s="157"/>
      <c r="I67" s="157"/>
      <c r="J67" s="155"/>
      <c r="K67" s="224" t="s">
        <v>91</v>
      </c>
      <c r="L67" s="224"/>
      <c r="M67" s="224"/>
      <c r="N67" s="224"/>
      <c r="O67" s="224"/>
      <c r="P67" s="224"/>
      <c r="Q67" s="224"/>
      <c r="R67" s="195" t="s">
        <v>59</v>
      </c>
      <c r="S67" s="196">
        <v>0</v>
      </c>
      <c r="T67" s="155"/>
      <c r="U67" s="158"/>
      <c r="W67" s="59"/>
      <c r="X67" s="59"/>
      <c r="Y67" s="59"/>
      <c r="Z67" s="59"/>
      <c r="AA67" s="59"/>
      <c r="AB67" s="59"/>
      <c r="AC67" s="107"/>
    </row>
    <row r="68" spans="1:36" s="33" customFormat="1" ht="15" customHeight="1" x14ac:dyDescent="0.25">
      <c r="A68" s="155"/>
      <c r="B68" s="157"/>
      <c r="C68" s="155"/>
      <c r="D68" s="155"/>
      <c r="E68" s="155"/>
      <c r="F68" s="157"/>
      <c r="G68" s="157"/>
      <c r="H68" s="157"/>
      <c r="I68" s="157"/>
      <c r="J68" s="155"/>
      <c r="K68" s="155"/>
      <c r="L68" s="155"/>
      <c r="M68" s="156"/>
      <c r="N68" s="156"/>
      <c r="O68" s="156"/>
      <c r="P68" s="156"/>
      <c r="Q68" s="156"/>
      <c r="R68" s="156"/>
      <c r="S68" s="157"/>
      <c r="T68" s="155"/>
      <c r="U68" s="158"/>
      <c r="W68" s="59"/>
      <c r="X68" s="59"/>
      <c r="Y68" s="59"/>
      <c r="Z68" s="59"/>
      <c r="AA68" s="59"/>
      <c r="AB68" s="59"/>
      <c r="AC68" s="107"/>
    </row>
    <row r="69" spans="1:36" s="33" customFormat="1" ht="15" customHeight="1" x14ac:dyDescent="0.25">
      <c r="A69" s="155"/>
      <c r="B69" s="157"/>
      <c r="C69" s="155" t="s">
        <v>74</v>
      </c>
      <c r="D69" s="155"/>
      <c r="E69" s="155"/>
      <c r="F69" s="157"/>
      <c r="G69" s="157"/>
      <c r="H69" s="157"/>
      <c r="I69" s="157"/>
      <c r="J69" s="155"/>
      <c r="K69" s="155"/>
      <c r="L69" s="155"/>
      <c r="M69" s="156"/>
      <c r="N69" s="156"/>
      <c r="O69" s="156"/>
      <c r="P69" s="156"/>
      <c r="Q69" s="156"/>
      <c r="R69" s="156"/>
      <c r="S69" s="157"/>
      <c r="T69" s="155"/>
      <c r="U69" s="158"/>
      <c r="W69" s="59"/>
      <c r="X69" s="59"/>
      <c r="Y69" s="59"/>
      <c r="Z69" s="59"/>
      <c r="AA69" s="59"/>
      <c r="AB69" s="59"/>
      <c r="AC69" s="107"/>
    </row>
    <row r="70" spans="1:36" s="33" customFormat="1" ht="3.75" hidden="1" customHeight="1" x14ac:dyDescent="0.25">
      <c r="A70" s="159"/>
      <c r="B70" s="214"/>
      <c r="C70" s="159"/>
      <c r="D70" s="160"/>
      <c r="E70" s="160"/>
      <c r="F70" s="160"/>
      <c r="G70" s="160"/>
      <c r="H70" s="233"/>
      <c r="I70" s="233"/>
      <c r="J70" s="160"/>
      <c r="K70" s="160"/>
      <c r="L70" s="160"/>
      <c r="M70" s="160"/>
      <c r="N70" s="160"/>
      <c r="O70" s="160"/>
      <c r="P70" s="160"/>
      <c r="Q70" s="234"/>
      <c r="R70" s="234"/>
      <c r="S70" s="160"/>
      <c r="T70" s="159"/>
      <c r="U70" s="158"/>
      <c r="W70" s="59"/>
      <c r="X70" s="59"/>
      <c r="Y70" s="59"/>
      <c r="Z70" s="59"/>
      <c r="AA70" s="59"/>
      <c r="AB70" s="59"/>
      <c r="AC70" s="107"/>
    </row>
    <row r="71" spans="1:36" s="33" customFormat="1" ht="15.75" hidden="1" customHeight="1" x14ac:dyDescent="0.25">
      <c r="B71" s="213">
        <v>6</v>
      </c>
      <c r="C71" s="223" t="s">
        <v>88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AH71" s="33" t="s">
        <v>17</v>
      </c>
    </row>
    <row r="72" spans="1:36" ht="15.75" hidden="1" x14ac:dyDescent="0.25">
      <c r="B72" s="3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</row>
    <row r="73" spans="1:36" ht="15.75" hidden="1" x14ac:dyDescent="0.25">
      <c r="B73" s="3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</row>
    <row r="74" spans="1:36" ht="6" hidden="1" customHeight="1" thickBot="1" x14ac:dyDescent="0.3">
      <c r="B74" s="33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1:36" ht="19.5" hidden="1" customHeight="1" thickBot="1" x14ac:dyDescent="0.35">
      <c r="B75" s="116"/>
      <c r="C75" s="191" t="s">
        <v>89</v>
      </c>
      <c r="D75" s="117"/>
      <c r="E75" s="117"/>
      <c r="F75" s="117"/>
      <c r="G75" s="225" t="s">
        <v>54</v>
      </c>
      <c r="H75" s="226"/>
      <c r="I75" s="226"/>
      <c r="J75" s="226"/>
      <c r="K75" s="226"/>
      <c r="L75" s="226"/>
      <c r="M75" s="227"/>
      <c r="N75" s="118" t="s">
        <v>55</v>
      </c>
      <c r="O75" s="117"/>
      <c r="P75" s="117"/>
      <c r="Q75" s="117"/>
      <c r="R75" s="117"/>
      <c r="S75" s="119"/>
      <c r="T75" s="119"/>
      <c r="U75" s="119"/>
    </row>
    <row r="76" spans="1:36" ht="3.75" hidden="1" customHeight="1" x14ac:dyDescent="0.25">
      <c r="B76" s="33"/>
      <c r="C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1:36" ht="11.25" hidden="1" customHeight="1" x14ac:dyDescent="0.25">
      <c r="B77" s="33"/>
      <c r="C77" s="207"/>
      <c r="D77" s="121" t="s">
        <v>54</v>
      </c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1:36" s="36" customFormat="1" ht="15.75" hidden="1" x14ac:dyDescent="0.25">
      <c r="A78" s="122"/>
      <c r="B78" s="122"/>
      <c r="C78" s="122"/>
      <c r="D78" s="123" t="s">
        <v>56</v>
      </c>
      <c r="E78" s="124"/>
      <c r="F78" s="124"/>
      <c r="G78" s="124"/>
      <c r="H78" s="125"/>
      <c r="I78" s="125"/>
      <c r="J78" s="125">
        <v>85</v>
      </c>
      <c r="K78" s="124"/>
      <c r="L78" s="126" t="s">
        <v>57</v>
      </c>
      <c r="M78" s="77" t="s">
        <v>58</v>
      </c>
      <c r="N78" s="124">
        <f>SUM(Q32:R38)</f>
        <v>5</v>
      </c>
      <c r="O78" s="127" t="s">
        <v>59</v>
      </c>
      <c r="P78" s="128">
        <f>N78*J78*AH78</f>
        <v>0</v>
      </c>
      <c r="Q78" s="122"/>
      <c r="R78" s="122"/>
      <c r="S78" s="129"/>
      <c r="T78" s="122"/>
      <c r="U78" s="122"/>
      <c r="AH78" s="130">
        <f>IF(G75="In-State Travel",1,0)</f>
        <v>0</v>
      </c>
      <c r="AI78" s="131">
        <f>AH78</f>
        <v>0</v>
      </c>
      <c r="AJ78" s="121">
        <f>IF(AI78="1",1,0)</f>
        <v>0</v>
      </c>
    </row>
    <row r="79" spans="1:36" s="121" customFormat="1" ht="15.75" hidden="1" x14ac:dyDescent="0.25">
      <c r="D79" s="132" t="s">
        <v>60</v>
      </c>
      <c r="E79" s="77"/>
      <c r="F79" s="133"/>
      <c r="G79" s="133"/>
      <c r="H79" s="134"/>
      <c r="I79" s="134"/>
      <c r="J79" s="135">
        <v>135</v>
      </c>
      <c r="K79" s="133"/>
      <c r="L79" s="136" t="s">
        <v>57</v>
      </c>
      <c r="M79" s="77" t="s">
        <v>58</v>
      </c>
      <c r="N79" s="133">
        <f>SUM(Q32:R38)</f>
        <v>5</v>
      </c>
      <c r="O79" s="133" t="s">
        <v>59</v>
      </c>
      <c r="P79" s="128">
        <f>N79*J79*AH79</f>
        <v>0</v>
      </c>
      <c r="Q79" s="137"/>
      <c r="R79" s="137"/>
      <c r="S79" s="138"/>
      <c r="U79" s="129"/>
      <c r="AH79" s="130">
        <f>IF(G75="Santa Fe, NM",1,0)</f>
        <v>0</v>
      </c>
      <c r="AI79" s="139">
        <f>AH79</f>
        <v>0</v>
      </c>
      <c r="AJ79" s="121">
        <f>IF(AH79="1",1,0)</f>
        <v>0</v>
      </c>
    </row>
    <row r="80" spans="1:36" s="121" customFormat="1" ht="15.75" hidden="1" x14ac:dyDescent="0.25">
      <c r="D80" s="132" t="s">
        <v>61</v>
      </c>
      <c r="E80" s="77"/>
      <c r="F80" s="133"/>
      <c r="G80" s="133"/>
      <c r="H80" s="134"/>
      <c r="I80" s="134"/>
      <c r="J80" s="135">
        <v>115</v>
      </c>
      <c r="K80" s="133"/>
      <c r="L80" s="136" t="s">
        <v>57</v>
      </c>
      <c r="M80" s="77" t="s">
        <v>58</v>
      </c>
      <c r="N80" s="133">
        <f>SUM(Q32:R38)</f>
        <v>5</v>
      </c>
      <c r="O80" s="133" t="s">
        <v>59</v>
      </c>
      <c r="P80" s="128">
        <f>N80*J80*AH80</f>
        <v>0</v>
      </c>
      <c r="Q80" s="137"/>
      <c r="R80" s="137"/>
      <c r="S80" s="138"/>
      <c r="U80" s="129"/>
      <c r="AH80" s="130">
        <f>IF(G75="Out-of-State Travel",1,0)</f>
        <v>0</v>
      </c>
      <c r="AI80" s="139">
        <f>AH80</f>
        <v>0</v>
      </c>
      <c r="AJ80" s="121">
        <f>IF(AH80="1",1,0)</f>
        <v>0</v>
      </c>
    </row>
    <row r="81" spans="1:36" s="121" customFormat="1" ht="15.75" hidden="1" x14ac:dyDescent="0.25">
      <c r="D81" s="132" t="s">
        <v>62</v>
      </c>
      <c r="E81" s="77"/>
      <c r="F81" s="133"/>
      <c r="G81" s="133"/>
      <c r="H81" s="134"/>
      <c r="I81" s="134"/>
      <c r="J81" s="135"/>
      <c r="K81" s="133"/>
      <c r="L81" s="133"/>
      <c r="M81" s="133"/>
      <c r="N81" s="133"/>
      <c r="O81" s="133"/>
      <c r="P81" s="128">
        <f>U57*AJ82</f>
        <v>0</v>
      </c>
      <c r="Q81" s="137"/>
      <c r="R81" s="137"/>
      <c r="S81" s="138"/>
      <c r="U81" s="129"/>
      <c r="AF81" s="140">
        <f>IF(G75="Not Requesting Per Diem Reimbursement",1,0)</f>
        <v>1</v>
      </c>
      <c r="AJ81" s="130">
        <f>IF(G75="Not Requesting Per Diem Reimbursement",0,1)</f>
        <v>0</v>
      </c>
    </row>
    <row r="82" spans="1:36" s="121" customFormat="1" ht="3.75" customHeight="1" thickBot="1" x14ac:dyDescent="0.3">
      <c r="F82" s="138"/>
      <c r="G82" s="138"/>
      <c r="H82" s="137"/>
      <c r="I82" s="137"/>
      <c r="J82" s="141"/>
      <c r="K82" s="138"/>
      <c r="L82" s="138"/>
      <c r="M82" s="138"/>
      <c r="N82" s="138"/>
      <c r="O82" s="138"/>
      <c r="P82" s="38"/>
      <c r="Q82" s="137"/>
      <c r="R82" s="137"/>
      <c r="S82" s="138"/>
      <c r="U82" s="129"/>
      <c r="AE82" s="121" t="s">
        <v>63</v>
      </c>
      <c r="AH82" s="130"/>
      <c r="AJ82" s="121">
        <f>SUM(AJ78:AJ81)</f>
        <v>0</v>
      </c>
    </row>
    <row r="83" spans="1:36" s="121" customFormat="1" ht="16.5" thickBot="1" x14ac:dyDescent="0.3">
      <c r="B83" s="142"/>
      <c r="C83" s="109" t="s">
        <v>110</v>
      </c>
      <c r="D83" s="143"/>
      <c r="E83" s="143"/>
      <c r="F83" s="144"/>
      <c r="G83" s="144"/>
      <c r="H83" s="144"/>
      <c r="I83" s="144"/>
      <c r="J83" s="143"/>
      <c r="K83" s="143"/>
      <c r="L83" s="143"/>
      <c r="M83" s="145"/>
      <c r="N83" s="145"/>
      <c r="O83" s="145"/>
      <c r="P83" s="146">
        <f>S65+S67</f>
        <v>0</v>
      </c>
      <c r="Q83" s="147"/>
      <c r="R83" s="147"/>
      <c r="S83" s="148"/>
      <c r="U83" s="129"/>
      <c r="AF83" s="121">
        <f>IF(P83&gt;0,1,0)</f>
        <v>0</v>
      </c>
    </row>
    <row r="84" spans="1:36" s="151" customFormat="1" ht="6.75" customHeight="1" thickBot="1" x14ac:dyDescent="0.25">
      <c r="A84" s="122"/>
      <c r="B84" s="122"/>
      <c r="C84" s="122"/>
      <c r="D84" s="122"/>
      <c r="E84" s="122"/>
      <c r="F84" s="149"/>
      <c r="G84" s="149"/>
      <c r="H84" s="149"/>
      <c r="I84" s="149"/>
      <c r="J84" s="122"/>
      <c r="K84" s="122"/>
      <c r="L84" s="122"/>
      <c r="M84" s="150"/>
      <c r="N84" s="150"/>
      <c r="O84" s="150"/>
      <c r="P84" s="150"/>
      <c r="Q84" s="150"/>
      <c r="R84" s="150"/>
      <c r="S84" s="149"/>
      <c r="T84" s="122"/>
      <c r="U84" s="129"/>
    </row>
    <row r="85" spans="1:36" s="33" customFormat="1" ht="15" customHeight="1" thickBot="1" x14ac:dyDescent="0.3">
      <c r="A85" s="108" t="s">
        <v>75</v>
      </c>
      <c r="B85" s="161" t="s">
        <v>76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09"/>
      <c r="N85" s="109"/>
      <c r="O85" s="109"/>
      <c r="P85" s="109"/>
      <c r="Q85" s="109"/>
      <c r="R85" s="109"/>
      <c r="S85" s="161"/>
      <c r="T85" s="162"/>
      <c r="U85" s="163">
        <f>P83+U59</f>
        <v>237</v>
      </c>
      <c r="W85" s="59"/>
      <c r="X85" s="59"/>
      <c r="Y85" s="59"/>
      <c r="Z85" s="59"/>
      <c r="AA85" s="59"/>
      <c r="AB85" s="59"/>
      <c r="AC85" s="107"/>
    </row>
    <row r="86" spans="1:36" s="151" customFormat="1" ht="3.75" customHeight="1" thickBot="1" x14ac:dyDescent="0.25">
      <c r="V86" s="119"/>
      <c r="AG86" s="151" t="s">
        <v>66</v>
      </c>
    </row>
    <row r="87" spans="1:36" s="151" customFormat="1" ht="12" hidden="1" thickBot="1" x14ac:dyDescent="0.25">
      <c r="AH87" s="151" t="s">
        <v>96</v>
      </c>
    </row>
    <row r="88" spans="1:36" s="151" customFormat="1" ht="12" hidden="1" thickBot="1" x14ac:dyDescent="0.25">
      <c r="AH88" s="151" t="s">
        <v>66</v>
      </c>
    </row>
    <row r="89" spans="1:36" s="155" customFormat="1" ht="16.5" hidden="1" thickBot="1" x14ac:dyDescent="0.3">
      <c r="AH89" s="151" t="s">
        <v>69</v>
      </c>
    </row>
    <row r="90" spans="1:36" s="155" customFormat="1" ht="10.35" hidden="1" customHeight="1" x14ac:dyDescent="0.25"/>
    <row r="91" spans="1:36" s="155" customFormat="1" ht="16.5" hidden="1" thickBot="1" x14ac:dyDescent="0.3"/>
    <row r="92" spans="1:36" s="155" customFormat="1" ht="3.75" hidden="1" customHeight="1" x14ac:dyDescent="0.25"/>
    <row r="93" spans="1:36" s="155" customFormat="1" ht="16.5" hidden="1" thickBot="1" x14ac:dyDescent="0.3"/>
    <row r="94" spans="1:36" s="155" customFormat="1" ht="3.75" hidden="1" customHeight="1" x14ac:dyDescent="0.25">
      <c r="V94" s="159"/>
      <c r="W94" s="159"/>
    </row>
    <row r="95" spans="1:36" s="151" customFormat="1" ht="16.5" hidden="1" thickBot="1" x14ac:dyDescent="0.3">
      <c r="V95" s="164"/>
      <c r="W95" s="164"/>
    </row>
    <row r="96" spans="1:36" s="151" customFormat="1" ht="15.75" customHeight="1" x14ac:dyDescent="0.25">
      <c r="A96" s="219" t="s">
        <v>77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164"/>
      <c r="W96" s="164"/>
    </row>
    <row r="97" spans="1:23" s="151" customFormat="1" ht="15.75" x14ac:dyDescent="0.2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164"/>
      <c r="W97" s="164"/>
    </row>
    <row r="98" spans="1:23" s="121" customFormat="1" ht="3.75" customHeight="1" x14ac:dyDescent="0.25">
      <c r="A98" s="1"/>
      <c r="B98" s="1"/>
      <c r="C98" s="1"/>
      <c r="D98" s="165"/>
      <c r="E98" s="165"/>
      <c r="F98" s="165"/>
      <c r="G98" s="165"/>
      <c r="H98" s="165"/>
      <c r="I98" s="165"/>
      <c r="J98" s="165"/>
      <c r="K98" s="165"/>
      <c r="S98" s="166"/>
      <c r="T98" s="1"/>
      <c r="U98" s="1"/>
      <c r="V98" s="1"/>
      <c r="W98" s="1"/>
    </row>
    <row r="99" spans="1:23" ht="15.75" x14ac:dyDescent="0.25">
      <c r="B99" s="167"/>
      <c r="C99" s="167"/>
      <c r="D99" s="168"/>
      <c r="E99" s="168"/>
      <c r="G99" s="169" t="s">
        <v>78</v>
      </c>
      <c r="H99" s="170"/>
      <c r="I99" s="170"/>
      <c r="J99" s="170"/>
      <c r="K99" s="170"/>
      <c r="L99" s="170"/>
      <c r="N99" s="171" t="s">
        <v>79</v>
      </c>
      <c r="O99" s="170"/>
      <c r="P99" s="170"/>
      <c r="Q99" s="170"/>
      <c r="S99" s="221" t="s">
        <v>80</v>
      </c>
      <c r="T99" s="221"/>
      <c r="U99" s="221"/>
    </row>
    <row r="100" spans="1:23" ht="6.75" customHeight="1" x14ac:dyDescent="0.2">
      <c r="B100" s="172"/>
      <c r="C100" s="172"/>
      <c r="D100" s="173"/>
      <c r="E100" s="173"/>
      <c r="F100" s="174"/>
      <c r="G100" s="175"/>
      <c r="H100" s="175"/>
      <c r="I100" s="175"/>
      <c r="J100" s="175"/>
      <c r="K100" s="175"/>
      <c r="L100" s="175"/>
      <c r="N100" s="176"/>
      <c r="O100" s="175"/>
      <c r="P100" s="175"/>
      <c r="Q100" s="175"/>
    </row>
    <row r="101" spans="1:23" ht="15.75" x14ac:dyDescent="0.25">
      <c r="B101" s="177"/>
      <c r="C101" s="177"/>
      <c r="D101" s="178"/>
      <c r="E101" s="178"/>
      <c r="G101" s="179" t="s">
        <v>81</v>
      </c>
      <c r="H101" s="170"/>
      <c r="I101" s="170"/>
      <c r="J101" s="170"/>
      <c r="K101" s="170"/>
      <c r="L101" s="170"/>
      <c r="N101" s="171" t="s">
        <v>79</v>
      </c>
      <c r="O101" s="170"/>
      <c r="P101" s="170"/>
      <c r="Q101" s="170"/>
      <c r="R101" s="175"/>
      <c r="S101" s="222" t="s">
        <v>90</v>
      </c>
      <c r="T101" s="222"/>
      <c r="U101" s="222"/>
    </row>
    <row r="102" spans="1:23" ht="3.75" customHeight="1" x14ac:dyDescent="0.25">
      <c r="B102" s="177"/>
      <c r="C102" s="177"/>
      <c r="D102" s="178"/>
      <c r="E102" s="178"/>
      <c r="F102" s="179"/>
      <c r="G102" s="180"/>
      <c r="H102" s="180"/>
      <c r="I102" s="180"/>
      <c r="J102" s="180"/>
      <c r="K102" s="180"/>
      <c r="L102" s="180"/>
      <c r="N102" s="176"/>
      <c r="O102" s="180"/>
      <c r="P102" s="180"/>
      <c r="Q102" s="180"/>
      <c r="R102" s="175"/>
      <c r="S102" s="181"/>
      <c r="T102" s="181"/>
      <c r="U102" s="182"/>
    </row>
    <row r="103" spans="1:23" s="183" customFormat="1" ht="15.75" x14ac:dyDescent="0.2">
      <c r="B103" s="177"/>
      <c r="C103" s="177"/>
      <c r="D103" s="178"/>
      <c r="E103" s="178"/>
      <c r="G103" s="179" t="s">
        <v>82</v>
      </c>
      <c r="H103" s="184"/>
      <c r="I103" s="184"/>
      <c r="J103" s="184"/>
      <c r="K103" s="184"/>
      <c r="L103" s="184"/>
      <c r="N103" s="171" t="s">
        <v>79</v>
      </c>
      <c r="O103" s="184"/>
      <c r="P103" s="184"/>
      <c r="Q103" s="184"/>
      <c r="R103" s="175"/>
      <c r="S103" s="181"/>
      <c r="T103" s="181"/>
      <c r="V103" s="1"/>
      <c r="W103" s="1"/>
    </row>
    <row r="104" spans="1:23" s="183" customFormat="1" ht="3.75" customHeight="1" x14ac:dyDescent="0.2">
      <c r="B104" s="177"/>
      <c r="C104" s="177"/>
      <c r="D104" s="177"/>
      <c r="E104" s="177"/>
      <c r="F104" s="185"/>
      <c r="G104" s="181"/>
      <c r="H104" s="181"/>
      <c r="I104" s="181"/>
      <c r="J104" s="181"/>
      <c r="K104" s="186"/>
      <c r="L104" s="181"/>
      <c r="M104" s="181"/>
      <c r="N104" s="181"/>
      <c r="O104" s="181"/>
      <c r="P104" s="181"/>
      <c r="Q104" s="181"/>
      <c r="R104" s="181"/>
      <c r="S104" s="181"/>
      <c r="T104" s="181"/>
      <c r="V104" s="1"/>
      <c r="W104" s="1"/>
    </row>
    <row r="105" spans="1:23" ht="15.75" x14ac:dyDescent="0.25">
      <c r="A105" s="168" t="s">
        <v>83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</row>
    <row r="106" spans="1:23" ht="15.75" x14ac:dyDescent="0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87"/>
    </row>
    <row r="107" spans="1:23" ht="15.75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9"/>
    </row>
    <row r="108" spans="1:23" x14ac:dyDescent="0.2">
      <c r="E108" s="32"/>
    </row>
    <row r="109" spans="1:23" x14ac:dyDescent="0.2">
      <c r="A109" s="1" t="s">
        <v>84</v>
      </c>
      <c r="E109" s="190"/>
      <c r="F109" s="190"/>
      <c r="H109" s="1" t="s">
        <v>85</v>
      </c>
      <c r="I109" s="190"/>
      <c r="J109" s="190"/>
      <c r="M109" s="1" t="s">
        <v>86</v>
      </c>
      <c r="N109" s="190"/>
      <c r="O109" s="190"/>
      <c r="P109" s="190"/>
      <c r="Q109" s="190"/>
      <c r="U109" s="187" t="s">
        <v>95</v>
      </c>
    </row>
    <row r="120" spans="19:19" x14ac:dyDescent="0.2">
      <c r="S120" s="1"/>
    </row>
  </sheetData>
  <sheetProtection algorithmName="SHA-512" hashValue="smiGOQny0X77jpKcCD/R3JMxPdyscBm7EABp4fGAS36uIS4400X4OLrCEwKR3x/KbuVL5oebp19qmjJsey6r2Q==" saltValue="/nPbF69K2yxAYar8N9VBlQ==" spinCount="100000" sheet="1" objects="1" scenarios="1"/>
  <mergeCells count="127">
    <mergeCell ref="C71:U73"/>
    <mergeCell ref="G75:M75"/>
    <mergeCell ref="A96:U97"/>
    <mergeCell ref="S99:U99"/>
    <mergeCell ref="S101:U101"/>
    <mergeCell ref="J17:K17"/>
    <mergeCell ref="G63:H63"/>
    <mergeCell ref="I65:J65"/>
    <mergeCell ref="N65:P65"/>
    <mergeCell ref="K67:Q67"/>
    <mergeCell ref="H70:I70"/>
    <mergeCell ref="Q70:R70"/>
    <mergeCell ref="H56:I56"/>
    <mergeCell ref="J56:L56"/>
    <mergeCell ref="M56:N56"/>
    <mergeCell ref="P56:Q56"/>
    <mergeCell ref="D57:L57"/>
    <mergeCell ref="M57:R57"/>
    <mergeCell ref="D54:G54"/>
    <mergeCell ref="H54:I54"/>
    <mergeCell ref="J54:L54"/>
    <mergeCell ref="M54:N54"/>
    <mergeCell ref="D55:G55"/>
    <mergeCell ref="H55:I55"/>
    <mergeCell ref="J55:L55"/>
    <mergeCell ref="M55:N55"/>
    <mergeCell ref="D52:G52"/>
    <mergeCell ref="H52:I52"/>
    <mergeCell ref="J52:L52"/>
    <mergeCell ref="M52:N52"/>
    <mergeCell ref="D53:G53"/>
    <mergeCell ref="H53:I53"/>
    <mergeCell ref="J53:L53"/>
    <mergeCell ref="M53:N53"/>
    <mergeCell ref="C48:D48"/>
    <mergeCell ref="L48:M48"/>
    <mergeCell ref="I49:J49"/>
    <mergeCell ref="L49:M49"/>
    <mergeCell ref="AJ49:AK49"/>
    <mergeCell ref="H51:I51"/>
    <mergeCell ref="J51:L51"/>
    <mergeCell ref="M51:N51"/>
    <mergeCell ref="C45:D45"/>
    <mergeCell ref="L45:M45"/>
    <mergeCell ref="C46:D46"/>
    <mergeCell ref="L46:M46"/>
    <mergeCell ref="C47:D47"/>
    <mergeCell ref="L47:M47"/>
    <mergeCell ref="C42:D42"/>
    <mergeCell ref="L42:M42"/>
    <mergeCell ref="C43:D43"/>
    <mergeCell ref="L43:M43"/>
    <mergeCell ref="C44:D44"/>
    <mergeCell ref="L44:M44"/>
    <mergeCell ref="AF40:AK40"/>
    <mergeCell ref="E41:F41"/>
    <mergeCell ref="G41:H41"/>
    <mergeCell ref="I41:J41"/>
    <mergeCell ref="L41:M41"/>
    <mergeCell ref="AF41:AG41"/>
    <mergeCell ref="AH41:AI41"/>
    <mergeCell ref="AJ41:AK41"/>
    <mergeCell ref="D38:G38"/>
    <mergeCell ref="H38:I38"/>
    <mergeCell ref="J38:L38"/>
    <mergeCell ref="M38:N38"/>
    <mergeCell ref="Q38:R38"/>
    <mergeCell ref="E40:J40"/>
    <mergeCell ref="D36:G36"/>
    <mergeCell ref="H36:I36"/>
    <mergeCell ref="J36:L36"/>
    <mergeCell ref="M36:N36"/>
    <mergeCell ref="Q36:R36"/>
    <mergeCell ref="D37:G37"/>
    <mergeCell ref="H37:I37"/>
    <mergeCell ref="J37:L37"/>
    <mergeCell ref="M37:N37"/>
    <mergeCell ref="Q37:R37"/>
    <mergeCell ref="D34:G34"/>
    <mergeCell ref="H34:I34"/>
    <mergeCell ref="J34:L34"/>
    <mergeCell ref="M34:N34"/>
    <mergeCell ref="Q34:R34"/>
    <mergeCell ref="D35:G35"/>
    <mergeCell ref="H35:I35"/>
    <mergeCell ref="J35:L35"/>
    <mergeCell ref="M35:N35"/>
    <mergeCell ref="Q35:R35"/>
    <mergeCell ref="D32:G32"/>
    <mergeCell ref="H32:I32"/>
    <mergeCell ref="J32:L32"/>
    <mergeCell ref="M32:N32"/>
    <mergeCell ref="Q32:R32"/>
    <mergeCell ref="D33:G33"/>
    <mergeCell ref="H33:I33"/>
    <mergeCell ref="J33:L33"/>
    <mergeCell ref="M33:N33"/>
    <mergeCell ref="Q33:R33"/>
    <mergeCell ref="A19:U19"/>
    <mergeCell ref="A20:U20"/>
    <mergeCell ref="H22:I22"/>
    <mergeCell ref="H24:I24"/>
    <mergeCell ref="C26:U28"/>
    <mergeCell ref="D31:G31"/>
    <mergeCell ref="H31:I31"/>
    <mergeCell ref="J31:L31"/>
    <mergeCell ref="M31:N31"/>
    <mergeCell ref="Q31:R31"/>
    <mergeCell ref="N17:P17"/>
    <mergeCell ref="Q17:U17"/>
    <mergeCell ref="J16:K16"/>
    <mergeCell ref="F10:M10"/>
    <mergeCell ref="Q10:U10"/>
    <mergeCell ref="F11:M11"/>
    <mergeCell ref="F12:M12"/>
    <mergeCell ref="F14:M14"/>
    <mergeCell ref="Q14:S14"/>
    <mergeCell ref="A1:U1"/>
    <mergeCell ref="A2:U2"/>
    <mergeCell ref="A3:U3"/>
    <mergeCell ref="A4:U4"/>
    <mergeCell ref="A6:U6"/>
    <mergeCell ref="A7:U7"/>
    <mergeCell ref="F15:M15"/>
    <mergeCell ref="Q15:R15"/>
    <mergeCell ref="Q16:R16"/>
    <mergeCell ref="S16:U16"/>
  </mergeCells>
  <dataValidations count="3">
    <dataValidation type="list" allowBlank="1" showInputMessage="1" showErrorMessage="1" sqref="H24:I24 H61 H22:I22" xr:uid="{3BDF8951-5F5B-4BBD-B933-ED320D1B36B6}">
      <formula1>$AH$21:$AH$22</formula1>
    </dataValidation>
    <dataValidation type="list" allowBlank="1" showInputMessage="1" showErrorMessage="1" sqref="G75" xr:uid="{A6818266-4BCC-4746-8E28-6B7FCB18A35F}">
      <formula1>$D$77:$D$80</formula1>
    </dataValidation>
    <dataValidation type="list" allowBlank="1" showInputMessage="1" showErrorMessage="1" sqref="G63:H63" xr:uid="{A3B6AB20-0D96-4E16-92F0-ADC4034B4274}">
      <formula1>$AH$87:$AH$89</formula1>
    </dataValidation>
  </dataValidations>
  <printOptions horizontalCentered="1" verticalCentered="1"/>
  <pageMargins left="0.2" right="0.2" top="0.25" bottom="0.2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In-State Projected Travel</vt:lpstr>
      <vt:lpstr>Out-of-State Projected Travel</vt:lpstr>
      <vt:lpstr>'In-State Projected Travel'!Print_Area</vt:lpstr>
      <vt:lpstr>'Out-of-State Projected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Offutt</dc:creator>
  <cp:lastModifiedBy>Sheila Offutt</cp:lastModifiedBy>
  <cp:lastPrinted>2019-09-26T17:17:21Z</cp:lastPrinted>
  <dcterms:created xsi:type="dcterms:W3CDTF">2019-09-03T18:41:46Z</dcterms:created>
  <dcterms:modified xsi:type="dcterms:W3CDTF">2020-01-27T20:28:24Z</dcterms:modified>
</cp:coreProperties>
</file>